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exosAprobado2006" sheetId="1" r:id="rId1"/>
  </sheets>
  <externalReferences>
    <externalReference r:id="rId4"/>
    <externalReference r:id="rId5"/>
    <externalReference r:id="rId6"/>
  </externalReferences>
  <definedNames>
    <definedName name="\c">'[2]Mod Eco Controlados 99'!#REF!</definedName>
    <definedName name="_Order1" hidden="1">0</definedName>
    <definedName name="A_impresión_IM">#REF!</definedName>
    <definedName name="_xlnm.Print_Area" localSheetId="0">'AnexosAprobado2006'!$T$2:$AA$930</definedName>
    <definedName name="cad179">'[2]Mod Eco Controlados 99'!#REF!</definedName>
    <definedName name="cuad">#REF!</definedName>
    <definedName name="CUAD179">'[2]Mod Eco Controlados 99'!#REF!</definedName>
    <definedName name="CUAD179A">'[2]Mod Eco Controlados 99'!#REF!</definedName>
    <definedName name="CUAD180">'[2]Mod Eco Controlados 99'!#REF!</definedName>
    <definedName name="PARTE">'[2]Mod Eco Controlados 99'!#REF!</definedName>
    <definedName name="PRESUPUESTO_1997">#REF!</definedName>
    <definedName name="res">#REF!</definedName>
    <definedName name="vcorta">#REF!</definedName>
  </definedNames>
  <calcPr fullCalcOnLoad="1"/>
</workbook>
</file>

<file path=xl/sharedStrings.xml><?xml version="1.0" encoding="utf-8"?>
<sst xmlns="http://schemas.openxmlformats.org/spreadsheetml/2006/main" count="942" uniqueCount="626">
  <si>
    <t>Aprobado 2006</t>
  </si>
  <si>
    <t>A: RAMOS AUTÓNOMOS</t>
  </si>
  <si>
    <t>Gasto Programable</t>
  </si>
  <si>
    <t>Poder Legislativo</t>
  </si>
  <si>
    <t>Cámara de Senadores</t>
  </si>
  <si>
    <t>Cámara de Diputados</t>
  </si>
  <si>
    <t>Auditoría Superior de la Federación</t>
  </si>
  <si>
    <t>Poder Judicial</t>
  </si>
  <si>
    <t>Suprema Corte de Justicia de la Nación</t>
  </si>
  <si>
    <t>Consejo de la Judicatura Federal</t>
  </si>
  <si>
    <t>Tribunal Electoral del Poder Judicial de la Federación</t>
  </si>
  <si>
    <t>Instituto Federal Electoral</t>
  </si>
  <si>
    <t>Comisión Nacional de los Derechos Humanos</t>
  </si>
  <si>
    <t xml:space="preserve">B: RAMOS ADMINISTRATIVOS 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</si>
  <si>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</si>
  <si>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</si>
  <si>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</si>
  <si>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</si>
  <si>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</si>
  <si>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</si>
  <si>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</si>
  <si>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</si>
  <si>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</si>
  <si>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</si>
  <si>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</si>
  <si>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</si>
  <si>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Reforma Agraria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</si>
  <si>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</si>
  <si>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</si>
  <si>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</si>
  <si>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</si>
  <si>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</si>
  <si>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</si>
  <si>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</si>
  <si>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Tribunal Federal de Justicia Fiscal y Administrativa</t>
  </si>
  <si>
    <t>Seguridad Pública</t>
  </si>
  <si>
    <t>Consejería Jurídica del Ejecutivo Federal</t>
  </si>
  <si>
    <t>Consejo Nacional de Ciencia y Tecnología</t>
  </si>
  <si>
    <t>C: RAMOS GENERALES</t>
  </si>
  <si>
    <t>Aportaciones a Seguridad Social</t>
  </si>
  <si>
    <t>Provisiones Salariales y Económicas</t>
  </si>
  <si>
    <t>Previsiones y Aportaciones para los Sistemas de Educación Básica, Normal, Tecnológica y de Adultos</t>
  </si>
  <si>
    <t>Aportaciones Federales para Entidades Federativas y Municipios</t>
  </si>
  <si>
    <t>Programa de Apoyos para el Fortalecimiento de las Entidades Federativas</t>
  </si>
  <si>
    <t>Gasto No Programable</t>
  </si>
  <si>
    <t>Deuda Pública</t>
  </si>
  <si>
    <t>Participaciones a Entidades Federativas y Municipios</t>
  </si>
  <si>
    <t>Erogaciones para las Operaciones y Programas de Saneamiento Financiero</t>
  </si>
  <si>
    <t>Adeudos de Ejercicios Fiscales Anteriores</t>
  </si>
  <si>
    <t>Erogaciones para los Programas de Apoyo a Ahorradores y Deudores de la Banca</t>
  </si>
  <si>
    <t>D: ENTIDADES SUJETAS A CONTROL PRESUPUESTARIO DIRECTO</t>
  </si>
  <si>
    <t>GYN</t>
  </si>
  <si>
    <t>Instituto de Seguridad y Servicios Sociales de los Trabajadores del Estado</t>
  </si>
  <si>
    <t>GYR</t>
  </si>
  <si>
    <t>Instituto Mexicano del Seguro Social</t>
  </si>
  <si>
    <t>TOQ</t>
  </si>
  <si>
    <t>Comisión Federal de Electricidad</t>
  </si>
  <si>
    <t>T1O</t>
  </si>
  <si>
    <t>Luz y Fuerza del Centro</t>
  </si>
  <si>
    <t>TZZ</t>
  </si>
  <si>
    <t>Petróleos Mexicanos (Consolidado)</t>
  </si>
  <si>
    <t>Costo Financiero, que se distribuye para erogaciones de:</t>
  </si>
  <si>
    <t>Resta por concepto de subsidios , transferencias y aportaciones a seguridad social incluidas en el gasto de la Administración Pública Federal Centralizada y que cubren parcialmente los presupuestos de las entidades a que se refiere el Anexo 1.D</t>
  </si>
  <si>
    <t>GASTO NETO TOTAL</t>
  </si>
  <si>
    <t xml:space="preserve">Erogaciones de las dependencias y entidades para atender a la población indígena </t>
  </si>
  <si>
    <t>ANEXO 3. PROGRAMA ESPECIAL CONCURRENTE PARA EL DESARROLLO RURAL SUSTENTABLE (pesos)</t>
  </si>
  <si>
    <t>Monto</t>
  </si>
  <si>
    <t>Total</t>
  </si>
  <si>
    <t>Ramo 01 Poder Legislativo</t>
  </si>
  <si>
    <t>Centro de Estudios para el Desarrollo Rural Sustentable y la Soberanía Alimentaria</t>
  </si>
  <si>
    <t>CEDRSSA</t>
  </si>
  <si>
    <t>Ramo 04 Gobernación</t>
  </si>
  <si>
    <t>Gobierno</t>
  </si>
  <si>
    <t>Fondo para Pago de Adeudos a Braceros Rurales del 42 al 64</t>
  </si>
  <si>
    <t>Ramo 05 Relaciones Exteriores</t>
  </si>
  <si>
    <t>Alto Comisionado de las Naciones Unidas</t>
  </si>
  <si>
    <t>Apoyo a Migrantes</t>
  </si>
  <si>
    <t>Apoyo para la repatriación de cadáveres a México</t>
  </si>
  <si>
    <t>Apoyos a las Mujeres, Niños y Niñas Migrantes en situación de maltrato</t>
  </si>
  <si>
    <t>Asistencia Jurídica Urgente a Mex EE.UU. y Def Condenados a Muerte</t>
  </si>
  <si>
    <t>Migrantes en Situación de Probada Indigencia</t>
  </si>
  <si>
    <t>Protección al Migrante Mexicano y a la Campaña de Seguridad al Migrante</t>
  </si>
  <si>
    <t>Repatriación de Personas Vulnerables</t>
  </si>
  <si>
    <t>Ramo 06 Hacienda y  Crédito Público</t>
  </si>
  <si>
    <t>Comisión Nacional para el Desarrollo de los Pueblos Indígenas (CONADEPI)</t>
  </si>
  <si>
    <t>CONADEPI</t>
  </si>
  <si>
    <t>Financiamiento y Seguro Rural</t>
  </si>
  <si>
    <t>Agroasemex</t>
  </si>
  <si>
    <t>AGROASEMEX (Fondos de Aseguramiento y de Microseguros)</t>
  </si>
  <si>
    <t>Fondo de Contingencias y Autoaseguro</t>
  </si>
  <si>
    <t>Gtos. de Supervisión y Oper. de Fondos de Aseguramiento y Microaseguro (Fondo de Acompañamiento Agroaseguro)</t>
  </si>
  <si>
    <t>AGROASEMEX (Seguro Agrícola)</t>
  </si>
  <si>
    <t>Subsidio a la Prima del Seguro Agropecuario</t>
  </si>
  <si>
    <t>Financiera Rural</t>
  </si>
  <si>
    <t>Capacitación y Organización</t>
  </si>
  <si>
    <t>Constitución y Operación de Unidades de Promoción de Crédito</t>
  </si>
  <si>
    <t>Garantías Líquidas</t>
  </si>
  <si>
    <t>Reducción de Costos Acceso al Crédito (Financiera Rural)</t>
  </si>
  <si>
    <t>Fondo de Capitalización e Inversión Rural (FOCIR)</t>
  </si>
  <si>
    <t>Capital de Riesgo para Acopio, Comercialización y Transformación</t>
  </si>
  <si>
    <t>Servicios de Cobertura y Capital de Riesgo</t>
  </si>
  <si>
    <t>FIRA Fideicomisos Instituídos en Relación a la Agricultura</t>
  </si>
  <si>
    <t>FIRA</t>
  </si>
  <si>
    <t>Capacitación Empresarial y Transferencia de Tecnología</t>
  </si>
  <si>
    <t>Fortalecimiento de Competencias y Organizaciones Económicas</t>
  </si>
  <si>
    <t>Servicio de Asistencia Técnica Integral</t>
  </si>
  <si>
    <t>INEGI</t>
  </si>
  <si>
    <t>PROCEDE</t>
  </si>
  <si>
    <t>Ramo 08 Agricultura, Ganadería, Desarrollo Rural, Pesca y Alimentación</t>
  </si>
  <si>
    <t>Alianza para el Campo</t>
  </si>
  <si>
    <t>Acuacultura y Pesca</t>
  </si>
  <si>
    <t>Obras de Infraestructura Pesquera de Uso Común</t>
  </si>
  <si>
    <t>Plan de Acciones para el Ordenamiento Activ Acuícola y Pesquera</t>
  </si>
  <si>
    <t>Plan de Acciones para Reducir el Esfuerzo Pesquero</t>
  </si>
  <si>
    <t>Programa Nacional de Acuacultura Rural</t>
  </si>
  <si>
    <t>Proyectos productivos</t>
  </si>
  <si>
    <t>Sustitución de Motores</t>
  </si>
  <si>
    <t>Alianza PPEF PEC 2006</t>
  </si>
  <si>
    <t>Convenios CONAPESCA- Entidades Federativas para Obras Pesqueras</t>
  </si>
  <si>
    <t>Desarrollo Rural</t>
  </si>
  <si>
    <t>PAPIR</t>
  </si>
  <si>
    <t>Programa Normal</t>
  </si>
  <si>
    <t>Proyectos pesqueros</t>
  </si>
  <si>
    <t>PRODESCA</t>
  </si>
  <si>
    <t>Apoyo a Despachos de Profesionistas Certificados</t>
  </si>
  <si>
    <t>Atención a Riesgos Tecnológicos</t>
  </si>
  <si>
    <t>PROFEMOR</t>
  </si>
  <si>
    <t>Fomento agrícola</t>
  </si>
  <si>
    <t>Atención a Factores Críticos</t>
  </si>
  <si>
    <t>Fomento a la Inversión y Capitalización</t>
  </si>
  <si>
    <t>Caña de Azúcar</t>
  </si>
  <si>
    <t>Fondo de Estabilización del precio del café</t>
  </si>
  <si>
    <t>Fortalecimiento del Sistema Producto y Cadena Productiva</t>
  </si>
  <si>
    <t>Apoyo a Citricultura</t>
  </si>
  <si>
    <t>Apoyo a Guayaba</t>
  </si>
  <si>
    <t>Sistema de Extensión Agropecuaria y Rural</t>
  </si>
  <si>
    <t>Fomento ganadero</t>
  </si>
  <si>
    <t>Desarrollo Ganadero</t>
  </si>
  <si>
    <t>PROAPI</t>
  </si>
  <si>
    <t>PROPORCINO</t>
  </si>
  <si>
    <t>PROVICAPRINOS</t>
  </si>
  <si>
    <t>Integración de Cadenas Agroalimentarias y de Pesca</t>
  </si>
  <si>
    <t>Prom Protecc, Des, Acopio Abasto Semillas Mejor y Var Nativas Mex</t>
  </si>
  <si>
    <t>Reconversión Productiva</t>
  </si>
  <si>
    <t>Cadena Agroalimentaria Carne de Bovino</t>
  </si>
  <si>
    <t>Sanidades</t>
  </si>
  <si>
    <t>Sanidad Tropical</t>
  </si>
  <si>
    <t>Sanidad Vegetal</t>
  </si>
  <si>
    <t>SNIDRUS Sistema Nacional de Información Desarrollo Rur Sust</t>
  </si>
  <si>
    <t>SNIDRUS</t>
  </si>
  <si>
    <t>Apoyos Directos a la Comercialización por Cosechas Excedentarias</t>
  </si>
  <si>
    <t>Apoyos Directos a la Comercialización para Coberturas</t>
  </si>
  <si>
    <t>Especial para el Maíz</t>
  </si>
  <si>
    <t>Apoyos Directos a la Comercialización para Conversión Productiva</t>
  </si>
  <si>
    <t>Maíz</t>
  </si>
  <si>
    <t>Apoyos Directos a la Comercialización para Pignoración</t>
  </si>
  <si>
    <t>Frijol</t>
  </si>
  <si>
    <t>Apoyos Directos al Ingreso Objetivo</t>
  </si>
  <si>
    <t>Otros Cultivos no Considerados en PROCAMPO</t>
  </si>
  <si>
    <t>Citricultores (Fondo de Apoyo a la citricultura)</t>
  </si>
  <si>
    <t>Copreros</t>
  </si>
  <si>
    <t>Lecheros</t>
  </si>
  <si>
    <t>Productores de Guayaba (Fondo de Apoyo a la Cadena Guayaba)</t>
  </si>
  <si>
    <t>Cultivos Tradicionales Considerados en PROCAMPO</t>
  </si>
  <si>
    <t>Esquemas de Apoyos para el Sacrificio en Rastros Tipo Inspección Federal (TIF) y Rastros en Proceso de Certificación como TIF</t>
  </si>
  <si>
    <t>Otros Esquemas de Apoyo</t>
  </si>
  <si>
    <t>Agricultura por contrato</t>
  </si>
  <si>
    <t>Atención al Café</t>
  </si>
  <si>
    <t>Acopio y Comercialización</t>
  </si>
  <si>
    <t>Beneficio Húmedo y Seco de Café. Apoyo al Sector Social</t>
  </si>
  <si>
    <t>Conclusión del Padrón</t>
  </si>
  <si>
    <t>Formación de Reservas</t>
  </si>
  <si>
    <t>Promoción al Consumo</t>
  </si>
  <si>
    <t>Retiro de Calidades Inferiores</t>
  </si>
  <si>
    <t>Flete Terrestre o Cabotaje</t>
  </si>
  <si>
    <t>Fondo de Apoyo Consolidación Empresas Comercializadoras de Productores</t>
  </si>
  <si>
    <t>Ganadería por Contrato Engorda TIF</t>
  </si>
  <si>
    <t>Infraestructura de Comercialización e Industrialización Social</t>
  </si>
  <si>
    <t>Planta de Etanol (Maíz) 2 Plantas.</t>
  </si>
  <si>
    <t>Otros</t>
  </si>
  <si>
    <t>Pago por deficiencia de bases</t>
  </si>
  <si>
    <t>Promoción y Producción de Bioenergía</t>
  </si>
  <si>
    <t>Etanol</t>
  </si>
  <si>
    <t>FAPRACC (Contingencias Climatológicas)</t>
  </si>
  <si>
    <t>Fondo de Contingencias Pesqueras</t>
  </si>
  <si>
    <t>Fondo de Apoyo a la Competitividad de las Ramas Productivas</t>
  </si>
  <si>
    <t>Agroindustria y semilla mejorada Frijol</t>
  </si>
  <si>
    <t>Apoyo a la Competitividad de la Leche</t>
  </si>
  <si>
    <t>Apoyo a la Competitividad de Plantaciones Tropicales</t>
  </si>
  <si>
    <t>Cacao</t>
  </si>
  <si>
    <t>Copra</t>
  </si>
  <si>
    <t>Hule Natural</t>
  </si>
  <si>
    <t>Palma de Aceite</t>
  </si>
  <si>
    <t>Tabaco</t>
  </si>
  <si>
    <t>Vainilla</t>
  </si>
  <si>
    <t>Apoyo a la Competitividad del Agave Mezcalero</t>
  </si>
  <si>
    <t>Apoyo a la Competitividad del Agave Tequilero</t>
  </si>
  <si>
    <t>Apoyo a la Competitividad del Algodón</t>
  </si>
  <si>
    <t>Apoyo a la Competitividad del Candelilla</t>
  </si>
  <si>
    <t>Apoyo a la Competitividad del Cebada</t>
  </si>
  <si>
    <t>Apoyo a la Competitividad del Henequén y el Ixtle</t>
  </si>
  <si>
    <t>Apoyo a la Competitividad del Lechuguilla</t>
  </si>
  <si>
    <t>Apoyo a la Competitividad del Nopal</t>
  </si>
  <si>
    <t>PROMOAGRO (PROEXPORTA)</t>
  </si>
  <si>
    <t>Promoción Comercial y Fomento a Exportaciones Diversas a Través de México Calidad Suprema</t>
  </si>
  <si>
    <t>Promoción Comercial y Fomento a Exportaciones Pesqueras</t>
  </si>
  <si>
    <t>Reconversión - Reconversión Productivo de Café</t>
  </si>
  <si>
    <t>Apoyo a la Competitividad de Frutales de Clima Templado</t>
  </si>
  <si>
    <t>Fondo de Apoyo a las Organizaciones Sociales, Agropecuarias y Pesqueras (PROSAP)</t>
  </si>
  <si>
    <t>Capacitación a cafeticultores</t>
  </si>
  <si>
    <t>Fondo de Apoyo Sistema Producto</t>
  </si>
  <si>
    <t>Gasto Operativo de la SAGARPA, Órganos y Entidades Coordinadas</t>
  </si>
  <si>
    <t>ASERCA*</t>
  </si>
  <si>
    <t>CESAEGRO*</t>
  </si>
  <si>
    <t>Normal</t>
  </si>
  <si>
    <t>Colegio de Postgraduados</t>
  </si>
  <si>
    <t>Comisión Nacional de las Zonas Áridas (CONAZA)</t>
  </si>
  <si>
    <t>CONAZA</t>
  </si>
  <si>
    <t>CONAPESCA</t>
  </si>
  <si>
    <t>Operación</t>
  </si>
  <si>
    <t>Sanidad Acuícola</t>
  </si>
  <si>
    <t>COTECOCA, Abeja Africana, Varroasis.</t>
  </si>
  <si>
    <t>FEESA* (Ingenios Expropiados)</t>
  </si>
  <si>
    <t>FIRCO</t>
  </si>
  <si>
    <t>Gasto Operativo</t>
  </si>
  <si>
    <t>Apoyos e Incentivos a Sistemas Orgánicos y/o Sustentables de Producción Agropecuaria</t>
  </si>
  <si>
    <t>Convenio de Competitividad Caña de Azúcar</t>
  </si>
  <si>
    <t>Rehabilitación Microcuencas</t>
  </si>
  <si>
    <t>FOMAGRO</t>
  </si>
  <si>
    <t>Apoyo a Productores Pequeños de Maíz hasta 5 Ha.</t>
  </si>
  <si>
    <t>Apoyo a Productores Pequeños de Frijol hasta 5 Ha.</t>
  </si>
  <si>
    <t>Fondo de Compensación a Costos Energéticos Agrícolas</t>
  </si>
  <si>
    <t>Combustible para Energía Eléctrica</t>
  </si>
  <si>
    <t>INPESCA</t>
  </si>
  <si>
    <t>Instituto Nacional de Investigaciones Forestales, Agrícolas y Pecuarias (INIFAP)</t>
  </si>
  <si>
    <t>Instituto Nacional Desarrollo de Capacidades del Sector Rural</t>
  </si>
  <si>
    <t>SENASICA (Sanidades, Inspección Fitozoosanitaria, Inocuidad y Contingencias)</t>
  </si>
  <si>
    <t>Programa de Campañas Zoosanitarias</t>
  </si>
  <si>
    <t>SIAP</t>
  </si>
  <si>
    <t>SNICS*</t>
  </si>
  <si>
    <t>Universidad Autónoma Agraria Antonio Narro (UAAAN)</t>
  </si>
  <si>
    <t>Universidad Autónoma Chapingo</t>
  </si>
  <si>
    <t>PIASRE</t>
  </si>
  <si>
    <t>PROCAMPO</t>
  </si>
  <si>
    <t>PROCAMPO Capitaliza (Ley de Capitalización)</t>
  </si>
  <si>
    <t>Tradicional</t>
  </si>
  <si>
    <t>Indígenas</t>
  </si>
  <si>
    <t>Programa Ganadero (PROGAN)</t>
  </si>
  <si>
    <t>Programa Normal (Bovino)</t>
  </si>
  <si>
    <t>Sistema Financiero Rural</t>
  </si>
  <si>
    <t>Acceso al Sistema Financiero Rural (Fomento de Instituciones Financieras Rurales, Fondo de Garantía y Garantías Líquidas)</t>
  </si>
  <si>
    <t>Fondo de Garantías Sector Pesquero</t>
  </si>
  <si>
    <t>FOMAGRO (Capítulo 7000)</t>
  </si>
  <si>
    <t>Subsector Pesca</t>
  </si>
  <si>
    <t>Proyectos Productivos Pesqueros</t>
  </si>
  <si>
    <t>Ramo 09 Comunicaciones y Transportes</t>
  </si>
  <si>
    <t>Caminos Rurales</t>
  </si>
  <si>
    <t>Programa de Empleo Temporal</t>
  </si>
  <si>
    <t>Telefonía Rural</t>
  </si>
  <si>
    <t>Ramo 10 Economía</t>
  </si>
  <si>
    <t>Fondo de Apoyo a la Micro, Pequeña y Mediana Empresa (para mujeres, jóvenes y avecindados rurales)</t>
  </si>
  <si>
    <t>Fondo de Microfinanciamiento a Mujeres Rurales (FOMMUR)</t>
  </si>
  <si>
    <t>Fondo Nacional de Apoyos para Empresas en Solidaridad (FONAES)</t>
  </si>
  <si>
    <t>Apoyo a Productores Lecheros</t>
  </si>
  <si>
    <t>Incubadoras de Negocios para Jóvenes</t>
  </si>
  <si>
    <t>Microrregiones</t>
  </si>
  <si>
    <t>Programa Mujeres Campesinas (Apoyo a Proyectos de Mujeres)</t>
  </si>
  <si>
    <t>Programa Nacional de Financiamiento al Microempresario (PRONAFIM)</t>
  </si>
  <si>
    <t>Ramo 11 Educación Pública</t>
  </si>
  <si>
    <t>Educación Agropecuaria</t>
  </si>
  <si>
    <t>Centros de Bachillerato Agropecuarios y Forestales</t>
  </si>
  <si>
    <t>Enciclomedia</t>
  </si>
  <si>
    <t>Oportunidades</t>
  </si>
  <si>
    <t>Programa Educativo Rural</t>
  </si>
  <si>
    <t>Programas de Desarrollo de Capacidades</t>
  </si>
  <si>
    <t>Ramo 12 Salud</t>
  </si>
  <si>
    <t>Desarrollo de Capacidades</t>
  </si>
  <si>
    <t>SPSS (Sistema de Protección Social en Salud)</t>
  </si>
  <si>
    <t>SPSS</t>
  </si>
  <si>
    <t>Ramo 14 Trabajo y Previsión Social</t>
  </si>
  <si>
    <t>Programa de Apoyo a la Movilidad Laboral de Jornaleros Agrícolas (SAEMLI)</t>
  </si>
  <si>
    <t>Programa de Trabajadores Agrícolas Migrantes Temporales Mexicanos con Canadá (SAEMLE)</t>
  </si>
  <si>
    <t>Ramo 15 Reforma Agraria</t>
  </si>
  <si>
    <t>Conflictos y Conciliación Agraria</t>
  </si>
  <si>
    <t>Atención a Conflictos</t>
  </si>
  <si>
    <t>Digitalización Archivo General Agrario</t>
  </si>
  <si>
    <t>Fomento y Organización Agraria</t>
  </si>
  <si>
    <t>Fondo de Apoyo para Proyectos Productivos (FAPPA)</t>
  </si>
  <si>
    <t>Fondo de Tierras</t>
  </si>
  <si>
    <t>Joven Emprendedor Rural</t>
  </si>
  <si>
    <t>Modernización Catastro Rural</t>
  </si>
  <si>
    <t>Procuraduría Agraria</t>
  </si>
  <si>
    <t>Programa de la Mujer en el Sector Agrario (PROMUSAG)</t>
  </si>
  <si>
    <t>Registro Agrario Nacional (RAN)</t>
  </si>
  <si>
    <t>Gasto Operativo de la SRA</t>
  </si>
  <si>
    <t>Ramo 16 Medio Ambiente y Recursos Naturales</t>
  </si>
  <si>
    <t>Áreas Naturales Protegidas</t>
  </si>
  <si>
    <t>Forestal</t>
  </si>
  <si>
    <t>Programa Contra Incendios Forestales</t>
  </si>
  <si>
    <t>Programa de Desarrollo Forestal</t>
  </si>
  <si>
    <t>PROCYMAF</t>
  </si>
  <si>
    <t>PRODEFOR</t>
  </si>
  <si>
    <t>Programa de Plantaciones Forestales Comerciales (PRODEPLAN)</t>
  </si>
  <si>
    <t>Programa Especial Forestal (PROFAS)</t>
  </si>
  <si>
    <t>Programa Nacional de Reforestación (PRONARE)</t>
  </si>
  <si>
    <t>Infraestructura Hidroagrícola</t>
  </si>
  <si>
    <t>Instituto Mexicano de Tecnología del Agua (IMTA)</t>
  </si>
  <si>
    <t>Otros de Medio Ambiente</t>
  </si>
  <si>
    <t>Restauración de Suelos y Agua</t>
  </si>
  <si>
    <t>Procuraduría Federal de Protección al Ambiente (PROFEPA)</t>
  </si>
  <si>
    <t>Programa de Vida Silvestre</t>
  </si>
  <si>
    <t>Programas de Desarrollo Regional Sustentable</t>
  </si>
  <si>
    <t>Programas Hidraúlicos</t>
  </si>
  <si>
    <t>Otros*</t>
  </si>
  <si>
    <t>Ramo 19 Aportaciones a Seguridad Social</t>
  </si>
  <si>
    <t>Programa IMSS-Oportunidades (sin Salud Indígenas y sin Progresa)</t>
  </si>
  <si>
    <t>Programa IMSS-Oportunidades Población no Indígena</t>
  </si>
  <si>
    <t>Seguridad Social Cañeros. Convenio IMSS  (Prod menos 3.5 Ha)</t>
  </si>
  <si>
    <t>Seguridad Social Jornaleros Agrícolas. Convenio IMSS</t>
  </si>
  <si>
    <t>Ramo 20 Desarrollo Social</t>
  </si>
  <si>
    <t>Adultos Mayores en Zonas Rurales</t>
  </si>
  <si>
    <t>Coinversión Social Ramo 20</t>
  </si>
  <si>
    <t>Fondo Nacional de Fomento a las Artesanías (FONART)</t>
  </si>
  <si>
    <t>Programa de Atención a Jornaleros Agrícolas</t>
  </si>
  <si>
    <t>Programa de Opciones Productivas</t>
  </si>
  <si>
    <t>Programa de Vivienda Rural</t>
  </si>
  <si>
    <t>Programas Alimentarios</t>
  </si>
  <si>
    <t>Apoyo Alimentario</t>
  </si>
  <si>
    <t>Ramo 21 Turismo</t>
  </si>
  <si>
    <t>Ecoturismo y Turismo Rural</t>
  </si>
  <si>
    <t>Ramo 31 Tribunales Agrarios</t>
  </si>
  <si>
    <t>Gasto Operativo del Organismo</t>
  </si>
  <si>
    <t>Ramo 33 Aportaciones Federales para Entidades Federativas y Municipios</t>
  </si>
  <si>
    <t>Aportaciones Federales</t>
  </si>
  <si>
    <t>Fondo para la Infraestructura Social Municipal</t>
  </si>
  <si>
    <t>Infraestructura Productiva</t>
  </si>
  <si>
    <t>Infraestructura Social</t>
  </si>
  <si>
    <t>Diversos</t>
  </si>
  <si>
    <t xml:space="preserve">Erogaciones de las dependencias y entidades destinadas al Programa de Ciencia y Tecnología </t>
  </si>
  <si>
    <t>Secretaría de Comunicaciones y Transportes</t>
  </si>
  <si>
    <t>Campeche</t>
  </si>
  <si>
    <t>Chiapas</t>
  </si>
  <si>
    <t>Oaxaca</t>
  </si>
  <si>
    <t>Quintana Roo</t>
  </si>
  <si>
    <t>Tabasco</t>
  </si>
  <si>
    <t>Yucatán</t>
  </si>
  <si>
    <t>Secretaría de Salud</t>
  </si>
  <si>
    <t>Baja California</t>
  </si>
  <si>
    <t>Chihuahua</t>
  </si>
  <si>
    <t>Durango</t>
  </si>
  <si>
    <t>Nuevo León</t>
  </si>
  <si>
    <t>Sinaloa</t>
  </si>
  <si>
    <t>Sonora</t>
  </si>
  <si>
    <t>Tamaulipas</t>
  </si>
  <si>
    <t>Coahuila</t>
  </si>
  <si>
    <t>Aguascalientes</t>
  </si>
  <si>
    <t>Colima</t>
  </si>
  <si>
    <t>Guanajuato</t>
  </si>
  <si>
    <t>Hidalgo</t>
  </si>
  <si>
    <t>Jalisco</t>
  </si>
  <si>
    <t>Puebla</t>
  </si>
  <si>
    <t>Querétaro</t>
  </si>
  <si>
    <t>San Luis Potosí</t>
  </si>
  <si>
    <t>Tlaxcala</t>
  </si>
  <si>
    <t>Erogaciones para el Instituto Federal de Acceso a la Información Pública</t>
  </si>
  <si>
    <t>Costo financiero de la deuda del Gobierno Federal incluido en el ramo general 24 Deuda Pública</t>
  </si>
  <si>
    <t>Costo financiero de la deuda de las entidades incluidas en el Anexo 1.D de este Decreto</t>
  </si>
  <si>
    <t>Erogaciones incluidas en el ramo general 29 Erogaciones para las Operaciones y Programas de Saneamiento Financiero</t>
  </si>
  <si>
    <t>Erogaciones incluidas en el ramo general 34 Erogaciones para los Programas de Apoyo a Ahorradores y Deudores de la Banca</t>
  </si>
  <si>
    <t xml:space="preserve">       Obligaciones incurridas a través de los programas de apoyo a deudores</t>
  </si>
  <si>
    <t xml:space="preserve">       Obligaciones surgidas de los programas de apoyo a ahorradores</t>
  </si>
  <si>
    <t>Programa Salarial</t>
  </si>
  <si>
    <t>Provisiones Económicas</t>
  </si>
  <si>
    <t>Fondo de Desastres Naturales</t>
  </si>
  <si>
    <t>Fondo para la Prevención de Desastres Naturales</t>
  </si>
  <si>
    <t>Otras Provisiones Económicas</t>
  </si>
  <si>
    <t>Infraestructura de comunicaciones del área metropolitana de la Cd. de México</t>
  </si>
  <si>
    <t>Previsiones para concluir la descentralización del DIF</t>
  </si>
  <si>
    <t>Programas Regionales</t>
  </si>
  <si>
    <t>Cambio de Administración del Ejecutivo Federal</t>
  </si>
  <si>
    <t>Fondo de Desincorporación de Entidades</t>
  </si>
  <si>
    <t>Fondo de Estabilización de los Ingresos Petroleros</t>
  </si>
  <si>
    <t>Fondo de Compensación del Impuesto sobre Automóviles Nuevos</t>
  </si>
  <si>
    <t>Fondo Metropolitano</t>
  </si>
  <si>
    <t>Programa de Reconstrucción</t>
  </si>
  <si>
    <t>Guerrero</t>
  </si>
  <si>
    <t>Veracruz</t>
  </si>
  <si>
    <t>Previsiones para servicios personales para los servicios de educación básica en el Distrito Federal, para el Fondo de Aportaciones para la Educación Básica y Normal, y para el Fondo de Aportaciones para la Educación Tecnológica y de Adultos</t>
  </si>
  <si>
    <t>Aportaciones para los servicios de educación básica y normal en el Distrito Federal</t>
  </si>
  <si>
    <t>Fondo de Aportaciones para la Educación Básica y Normal</t>
  </si>
  <si>
    <t>Fondo de Aportaciones para los Servicios de Salud</t>
  </si>
  <si>
    <t>Fondo de Aportaciones para la Infraestructura Social, que se distribuye en:</t>
  </si>
  <si>
    <t xml:space="preserve">       Estatal</t>
  </si>
  <si>
    <t xml:space="preserve">       Municipal</t>
  </si>
  <si>
    <t>Fondo de Aportaciones para el Fortalecimiento de los Municipios y de las Demarcaciones Territoriales del Distrito Federal</t>
  </si>
  <si>
    <t>Fondo de Aportaciones Multiples, que se distribuye para erogaciones de:</t>
  </si>
  <si>
    <t xml:space="preserve">       Asistencia Social</t>
  </si>
  <si>
    <t xml:space="preserve">       Infraestructura Educativa</t>
  </si>
  <si>
    <t>Fondo de Aportaciones para la Educación Tecnológica y de Adultos, que se distribuye para erogaciones de:</t>
  </si>
  <si>
    <t xml:space="preserve">       Educación Tecnológica</t>
  </si>
  <si>
    <t xml:space="preserve">       Educación de Adultos</t>
  </si>
  <si>
    <t>Fondo de Aportaciones para la Seguridad Pública de los Estados y del Distrito Federal</t>
  </si>
  <si>
    <t>ANEXO 11. PROGRAMA DE APOYO PARA EL FORTALECIMIENTO DE LAS ENTIDADES FEDERATIVAS (Pesos)</t>
  </si>
  <si>
    <t>Baja California Sur</t>
  </si>
  <si>
    <t>Distrito Federal</t>
  </si>
  <si>
    <t>México</t>
  </si>
  <si>
    <t>Michoacán</t>
  </si>
  <si>
    <t>Morelos</t>
  </si>
  <si>
    <t>Nayarit</t>
  </si>
  <si>
    <t>Zacatecas</t>
  </si>
  <si>
    <t>Incrementos a las percepciones</t>
  </si>
  <si>
    <t>Creación de plazas</t>
  </si>
  <si>
    <t>Otras medidas de carácter económico, laboral y contingente</t>
  </si>
  <si>
    <t>I</t>
  </si>
  <si>
    <t>II</t>
  </si>
  <si>
    <t>III</t>
  </si>
  <si>
    <t>Agricultura, Ganadería,  Desarrollo Rural, Pesca y Alimentación</t>
  </si>
  <si>
    <t>13</t>
  </si>
  <si>
    <t>14</t>
  </si>
  <si>
    <t>15</t>
  </si>
  <si>
    <t>16</t>
  </si>
  <si>
    <t>17</t>
  </si>
  <si>
    <t>18</t>
  </si>
  <si>
    <t>20</t>
  </si>
  <si>
    <t>21</t>
  </si>
  <si>
    <t>25</t>
  </si>
  <si>
    <t>Ramo</t>
  </si>
  <si>
    <t>Fondo de Aportaciones para la Educación Tecnológica y de Adultos</t>
  </si>
  <si>
    <t>33</t>
  </si>
  <si>
    <t>36</t>
  </si>
  <si>
    <t>37</t>
  </si>
  <si>
    <t>ANEXO 13. LÍMITES DE PERCEPCIÓN ORDINARIA NETA MENSUAL</t>
  </si>
  <si>
    <t>Indicador de grupo jerárquico</t>
  </si>
  <si>
    <t>Puestos de referencia</t>
  </si>
  <si>
    <t>Valor del puesto por grado de responsabilidad expresada en puntos</t>
  </si>
  <si>
    <t>Percepción ordinaria neta mensual (sueldo base más compensación garantizada) (pesos)</t>
  </si>
  <si>
    <t>Mínimo</t>
  </si>
  <si>
    <t>Máximo</t>
  </si>
  <si>
    <t>P</t>
  </si>
  <si>
    <t>Enlace</t>
  </si>
  <si>
    <t>O</t>
  </si>
  <si>
    <t>Jefatura de Departamento</t>
  </si>
  <si>
    <t>N</t>
  </si>
  <si>
    <t xml:space="preserve">Subdirección de Área </t>
  </si>
  <si>
    <t>M</t>
  </si>
  <si>
    <t xml:space="preserve">Dirección de Área </t>
  </si>
  <si>
    <t>L</t>
  </si>
  <si>
    <t>Dirección General Adjunta o Titular de Entidad</t>
  </si>
  <si>
    <t>K</t>
  </si>
  <si>
    <t>Dirección General y Coordinación General o Titular de Entidad</t>
  </si>
  <si>
    <t>J</t>
  </si>
  <si>
    <t>Jefatura de Unidad o Titular de Entidad</t>
  </si>
  <si>
    <t>Oficialia Mayor o Titular de Entidad</t>
  </si>
  <si>
    <t>H</t>
  </si>
  <si>
    <t>Subsecretaría de Estado o Titular de Entidad</t>
  </si>
  <si>
    <t>G</t>
  </si>
  <si>
    <t>Secretaría de Estado o Titular de Entidad</t>
  </si>
  <si>
    <t>Presidente de la República</t>
  </si>
  <si>
    <t>Nota: Los límites de la percepción ordinaria neta mensual se actualizarán conforme a las disposiciones fiscales aplicables para el ejercicio fiscal 2006</t>
  </si>
  <si>
    <t>Adquisiciones, Arrendamientos  y Servicios</t>
  </si>
  <si>
    <t>Presupuesto autorizado de adquisiciones, arrendamientos y servicios</t>
  </si>
  <si>
    <t xml:space="preserve">Monto máximo total de cada operación que podrá adjudicarse directamente </t>
  </si>
  <si>
    <t xml:space="preserve">Monto máximo total de cada operación que podrá adjudicarse mediante invitación a cuando menos tres personas </t>
  </si>
  <si>
    <t>Mayor de</t>
  </si>
  <si>
    <t>Hasta</t>
  </si>
  <si>
    <t>Dependencias y Entidades</t>
  </si>
  <si>
    <t>Dependencias</t>
  </si>
  <si>
    <t>Entidades</t>
  </si>
  <si>
    <t>Obras Públicas y servicios relacionados con las mismas</t>
  </si>
  <si>
    <t>Presupuesto autorizado para realizar obras públicas y servicios relacionados con las mismas</t>
  </si>
  <si>
    <t>Monto máximo total de cada obra que podrá adjudicarse directamente</t>
  </si>
  <si>
    <t>Monto máximo total de cada servicio relacionado con obra pública que podrá adjudicarse directamente</t>
  </si>
  <si>
    <t>Monto máximo total de cada obra que podrá adjudicarse mediante invitación a cuando menos tres personas</t>
  </si>
  <si>
    <t>Monto máximo total de cada servicio relacionado con obra pública que podrá adjudicarse mediante invitación a cuando menos tres personas</t>
  </si>
  <si>
    <t>Dependencias y 
Entidades</t>
  </si>
  <si>
    <t>15.A. Monto autorizado para nuevos proyectos</t>
  </si>
  <si>
    <t>Inversión Directa</t>
  </si>
  <si>
    <t>Inversion Condicionada</t>
  </si>
  <si>
    <t>Suma</t>
  </si>
  <si>
    <t xml:space="preserve">Petróleos Mexicanos </t>
  </si>
  <si>
    <t>15.B. Monto autorizado para proyectos aprobados en ejercicios fiscales anteriores de inversión directa e inversión condicionada</t>
  </si>
  <si>
    <t>15.C. Monto autorizado para proyectos aprobados para ejercicios fiscales anteriores y para nuevos proyectos</t>
  </si>
  <si>
    <t>15.D. Monto comprometido de proyectos de inversión directa autorizados en ejercicios fiscales anteriores</t>
  </si>
  <si>
    <t>Monto Autorizado</t>
  </si>
  <si>
    <t>Monto Contratado</t>
  </si>
  <si>
    <t>Monto Comprometido</t>
  </si>
  <si>
    <t>15.E. Monto máximo de compromiso de proyectos de inversión condicionada autorizados en ejercicios fiscales anteriores</t>
  </si>
  <si>
    <t>Máximo Comprometido</t>
  </si>
  <si>
    <t>15.F. Previsiones para pago de amortizaciones y costo financiero de proyectos de inversión directa</t>
  </si>
  <si>
    <t>Inversión Física (Amortizaciones)</t>
  </si>
  <si>
    <t>Costo Financiero</t>
  </si>
  <si>
    <t>Nota: Para estos anexos los totales puedes no sumar respecto al total debido al redondeo</t>
  </si>
  <si>
    <t>Secretaría de Hacienda y Crédito Público</t>
  </si>
  <si>
    <t>Programas de la Comisión Nacional para el Desarrollo de los Pueblos Indígenas</t>
  </si>
  <si>
    <t>Secretaría de Agricultura, Ganadería, Desarrollo Rural, Pesca y Alimentación</t>
  </si>
  <si>
    <t>Integración de Cadenas Agroalimentarias y de Pesca, incluye:</t>
  </si>
  <si>
    <t>Programa de Apoyos Directos al Productor por Excedentes de Comercialización para Reconversión Productiva, Integración de Cadenas Agroalimentarias y Atención a Factores Críticos (Ingreso Objetivo)</t>
  </si>
  <si>
    <t xml:space="preserve">Apoyos Directos a la Comercialización </t>
  </si>
  <si>
    <t xml:space="preserve">Programas de Desarrollo Rural </t>
  </si>
  <si>
    <t>Programas de Agricultura</t>
  </si>
  <si>
    <t>Programas de Ganadería</t>
  </si>
  <si>
    <t>Programas de Sanidades</t>
  </si>
  <si>
    <t xml:space="preserve">Programas de Pesca </t>
  </si>
  <si>
    <t>Apoyar el Crecimiento del Ingreso Neto de la Población Rural a través de la Atención a Grupos y Regiones Prioritarios, dedicados a la Producción Agropecuaría, Acuícola y Pesquera, incluye:</t>
  </si>
  <si>
    <t>Programa de Atención a Grupos y Regiones Prioritarios a través del Otorgamiento de Apoyos Directos al Productor PROCAMPO</t>
  </si>
  <si>
    <t>Ley de Capitalización, PROCAMPO</t>
  </si>
  <si>
    <t>Fondo de Compensación a Costo de Energéticos Agrícolas, en el Marco de Apoyo a la Competitividad por Ramas de Producción</t>
  </si>
  <si>
    <t>Programa de Empleo Temporal (PET)</t>
  </si>
  <si>
    <t>Secretaría de Economía</t>
  </si>
  <si>
    <t>Programa para el Desarrollo Local (Microrregiones)</t>
  </si>
  <si>
    <t>Fondo de Apoyo para la Micro, Pequeña y Mediana Empresa</t>
  </si>
  <si>
    <t>Programa Nacional de Financiamiento al Microempresario</t>
  </si>
  <si>
    <t>Secretaría de Educación Pública</t>
  </si>
  <si>
    <t>Modelo Comunitario de Educación Inicial y Básica para Población Mestiza (CONAFE)</t>
  </si>
  <si>
    <t>Atención a la Demanda de Educación para Adultos (INEA)</t>
  </si>
  <si>
    <t>Programas de la Comisión Nacional de Cultura Física y Deporte (CONADE)</t>
  </si>
  <si>
    <t>Programas del Consejo Nacional para la Cultura y las Artes (CONACULTA)</t>
  </si>
  <si>
    <t>Programa de Mejoramiento del Profesorado (PROMEP)</t>
  </si>
  <si>
    <t>Programa Nacional de Becas y Financiamiento (PRONABES)</t>
  </si>
  <si>
    <t>Programa Escuelas de Calidad</t>
  </si>
  <si>
    <t>Programa Fondo de Modernización para la Educación Superior (FOMES)</t>
  </si>
  <si>
    <t>Programa Fondo de Inversión de Universidades Públicas Estatales con Evaluación de la ANUIES (FIUPEA)</t>
  </si>
  <si>
    <t>Programa de Fortalecimiento de la Educación Especial y de la Integración Educativa</t>
  </si>
  <si>
    <t>Programa de Mejoramiento Institucional de las Escuelas Normales Públicas</t>
  </si>
  <si>
    <t>Programa de Desarrollo Humano Oportunidades</t>
  </si>
  <si>
    <t>Programa de Apoyo para Abatir el Rezago Educativo en Educación Inicial y Básica (CONAFE)</t>
  </si>
  <si>
    <t>Modelo de Educación para la Vida y el Trabajo (INEA)</t>
  </si>
  <si>
    <t>Modelo Comunitario de Educación Inicial y Básica para Población Indígena y Migrante (CONAFE)</t>
  </si>
  <si>
    <t>Becas para Madres Jóvenes y Jóvenes Embarazadas</t>
  </si>
  <si>
    <t>Programa de Educación Primaria para Niños y Niñas Migrantes</t>
  </si>
  <si>
    <t>Programa Asesor Técnico Pedagógico</t>
  </si>
  <si>
    <t>Programa Nacional de Becas a la Excelencia Académica y al Aprovechamiento Escolar</t>
  </si>
  <si>
    <t>Programa Nacional de Actualización Permanente para Maestros de Educación Básica en Servicio</t>
  </si>
  <si>
    <t>Programa Nacional de Lectura</t>
  </si>
  <si>
    <t>Fortalecimiento a la Telesecundaria</t>
  </si>
  <si>
    <t>Programa Comunidades Saludables</t>
  </si>
  <si>
    <t>Programas de Atención a Personas con Discapacidad</t>
  </si>
  <si>
    <t>Programas de Atención a Familias y Población Vulnerable</t>
  </si>
  <si>
    <t>Programa Cruzada Nacional por la Calidad de los Servicios de Salud</t>
  </si>
  <si>
    <t>Programas de Atención a Infancia y Adolescencia</t>
  </si>
  <si>
    <t>Secretaría del Trabajo y Previsión Social</t>
  </si>
  <si>
    <t>Programa de Apoyo a la Capacitación (PAC)</t>
  </si>
  <si>
    <t>Programa de Apoyo al Empleo (PAE)</t>
  </si>
  <si>
    <t>Secretaría de la Reforma Agraria</t>
  </si>
  <si>
    <t>Programa Fondo de Tierras e Instalación del Joven Emprendedor Rural, incluye:</t>
  </si>
  <si>
    <t>Secretaría del Medio Ambiente y Recursos Naturales</t>
  </si>
  <si>
    <t>Programa de Desarrollo Institucional Ambiental (PIAD)</t>
  </si>
  <si>
    <t>Programa de Desarrollo Regional Sustentable (PRODERS)</t>
  </si>
  <si>
    <t>Programas de Desarrollo Forestal incluye:</t>
  </si>
  <si>
    <t>Programa de Desarrollo Forestal (PRODEFOR)</t>
  </si>
  <si>
    <t>Programa de Pago por Servicios Ambientales (PSA)</t>
  </si>
  <si>
    <t>Programa de Conservación y Restauración de Ecosistemas Forestales (PROCOREF)</t>
  </si>
  <si>
    <t>Programa de Ordenamiento y Fortalecimiento a la Autogestión Silvícola (PROFAS)</t>
  </si>
  <si>
    <t>Programa para Desarrollar el Mercado de Servicios Ambientales por Captura de Carbono y los Derivados de la Biodiversidad y para Fomentar el Establecimiento y Mejoramiento de Sistemas Agroforestales</t>
  </si>
  <si>
    <t>Infraestructura hidroagrícola, agua potable, alcantarillado y saneamiento, incluye</t>
  </si>
  <si>
    <t>Programa de Agua Limpia</t>
  </si>
  <si>
    <t>Programa de Agua Potable, Alcantarillado y Saneamiento en Zonas Urbanas</t>
  </si>
  <si>
    <t>Programa para la Construcción y Rehabilitación de Sistemas de Agua Potable y Saneamiento en Zonas Rurales</t>
  </si>
  <si>
    <t>Programa de Desarrollo de Infraestructura de Temporal</t>
  </si>
  <si>
    <t>Programa de Conservación y Rehabilitación de Áreas de Temporal</t>
  </si>
  <si>
    <t>Programas de Ampliación de Distritos de Riego</t>
  </si>
  <si>
    <t>Programa de Rehabilitación y Modernización de Distritos de Riego</t>
  </si>
  <si>
    <t>Programa de Desarrollo Parcelario</t>
  </si>
  <si>
    <t>Programa de Uso Eficiente del Agua y la Energía Eléctrica</t>
  </si>
  <si>
    <t>Programa de Ampliación de Unidades de Riego</t>
  </si>
  <si>
    <t>Programa de Uso Pleno de la Infraestructura Hidroagrícola</t>
  </si>
  <si>
    <t>Secretaría de Desarrollo Social</t>
  </si>
  <si>
    <t>Programa Hábitat</t>
  </si>
  <si>
    <t>Programa de Abasto Social de Leche a cargo de LICONSA, S.A. de C.V.</t>
  </si>
  <si>
    <t>Programa de Abasto Rural a cargo de Diconsa, S.A. de C.V. (DICONSA)</t>
  </si>
  <si>
    <t xml:space="preserve">Programas del Fondo Nacional de Fomento a las Artesanías (FONART) </t>
  </si>
  <si>
    <t xml:space="preserve">Programa de Atención a Jornaleros Agrícolas </t>
  </si>
  <si>
    <t>Programa de Coinversión Social</t>
  </si>
  <si>
    <t xml:space="preserve">Programa de Empleo Temporal (PET) </t>
  </si>
  <si>
    <t>Programa de Atención a Adultos Mayores en Zonas Rurales</t>
  </si>
  <si>
    <t>Programa de Apoyo Alimentario</t>
  </si>
  <si>
    <t>Programa 3x1 para Migrantes</t>
  </si>
  <si>
    <t xml:space="preserve">Programas de Incentivos Estatales </t>
  </si>
  <si>
    <t xml:space="preserve">Programa Jóvenes por México </t>
  </si>
  <si>
    <t xml:space="preserve">Programa de Ahorro, Subsidio y Crédito para la Vivienda "Tu Casa" </t>
  </si>
  <si>
    <t>Programa de Adquisición de Leche Nacional a cargo de Liconsa, S.A. de C.V.</t>
  </si>
  <si>
    <t>Programas del Consejo Nacional de Ciencia y Tecnología</t>
  </si>
  <si>
    <t>Otros Programas</t>
  </si>
  <si>
    <t>Programa de IMSS-Oportunidades</t>
  </si>
  <si>
    <t>Fondo de Desastres Naturales (FONDEN)</t>
  </si>
  <si>
    <t>Programa para el Desarrollo de los Pueblos y Comunidades Indígenas</t>
  </si>
  <si>
    <t>ANEXO 16.A. PROGRAMAS DE FINANCIAMIENTO</t>
  </si>
  <si>
    <t xml:space="preserve">Programa Integral de Formación, Capacitación y Consultoría para Productores e Intermediarios Rurales </t>
  </si>
  <si>
    <t>Programa de Apoyo para Facilitar el Acceso al Financiamiento Rural</t>
  </si>
  <si>
    <t>Fondo de Apoyo para la Micro, Pequeña y Mediana Empresa (Fondo Pyme)</t>
  </si>
  <si>
    <t>Fondo Nacional para las Empresas de Solidaridad (FONAES)</t>
  </si>
  <si>
    <t>Programa Nacional de Financiamiento al Microempresario (Pronafin)</t>
  </si>
  <si>
    <t>FIRA-FEGA</t>
  </si>
  <si>
    <t>FIRA-FONDO</t>
  </si>
  <si>
    <t>FIRA-FEFA</t>
  </si>
  <si>
    <t>FIRA-FOPESCA</t>
  </si>
  <si>
    <t>ANEXO 18. ADECUACIONES APROBADAS POR LA H. CÁMARA DE DIPUTADOS (Pesos)</t>
  </si>
  <si>
    <t>Proyecto  PEF</t>
  </si>
  <si>
    <t>Reduccciones        (a)</t>
  </si>
  <si>
    <t>Ampliaciones        (b)</t>
  </si>
  <si>
    <t>Reasignaciones              (b-a)</t>
  </si>
  <si>
    <t>Aprobado PEF</t>
  </si>
  <si>
    <t xml:space="preserve"> Fondo de Estabilización de los Ingresos Petroleros</t>
  </si>
  <si>
    <t>Fondo de Aportaciones Múltiples, que se distribuye para erogaciones de:</t>
  </si>
  <si>
    <t>Asistencia Social</t>
  </si>
  <si>
    <t>Infraestructura Educativa</t>
  </si>
  <si>
    <t>Educación Tecnológica</t>
  </si>
  <si>
    <t>Educación de Adultos</t>
  </si>
  <si>
    <t>Obligaciones incurridas a través de los programas de apoyo a deudores</t>
  </si>
  <si>
    <t>Obligaciones surgidas de los programas de apoyo a ahorradores</t>
  </si>
  <si>
    <t>Resta por concepto de subsidios, transferencias y aportaciones a seguridad social incluidas en el gasto de la Administración Pública Federal Centralizada y que cubren parcialmente los presupuestos de las entidades a que se refiere el Anexo 1.D</t>
  </si>
  <si>
    <r>
      <t xml:space="preserve">ANEXO 1. GASTO NETO TOTAL </t>
    </r>
    <r>
      <rPr>
        <sz val="11"/>
        <rFont val="Arial"/>
        <family val="2"/>
      </rPr>
      <t>(pesos)</t>
    </r>
  </si>
  <si>
    <r>
      <t xml:space="preserve">ANEXO 2. EROGACIONES PARA ATENDER A LA POBLACIÓN INDÍGENA </t>
    </r>
    <r>
      <rPr>
        <sz val="11"/>
        <rFont val="Arial"/>
        <family val="2"/>
      </rPr>
      <t>(pesos)</t>
    </r>
  </si>
  <si>
    <r>
      <t xml:space="preserve">ANEXO 4. PROGRAMA DE CIENCIA Y TECNOLOGÍA </t>
    </r>
    <r>
      <rPr>
        <sz val="11"/>
        <rFont val="Arial"/>
        <family val="2"/>
      </rPr>
      <t>(pesos)</t>
    </r>
  </si>
  <si>
    <r>
      <t xml:space="preserve">ANEXO 6. EROGACIONES PARA EL INSTITUTO FEDERAL DE ACCESO A LA INFORMACIÓN PÚBLICA </t>
    </r>
    <r>
      <rPr>
        <sz val="11"/>
        <rFont val="Arial"/>
        <family val="2"/>
      </rPr>
      <t>(pesos)</t>
    </r>
  </si>
  <si>
    <r>
      <t xml:space="preserve">ANEXO 7. COSTO FINANCIERO DE LA DEUDA Y OTRAS EROGACIONES </t>
    </r>
    <r>
      <rPr>
        <sz val="11"/>
        <rFont val="Arial"/>
        <family val="2"/>
      </rPr>
      <t>(pesos)</t>
    </r>
  </si>
  <si>
    <r>
      <t xml:space="preserve">ANEXO 8. PROGRAMAS DEL RAMO 23 PROVISIONES SALARIALES Y ECONÓMICAS </t>
    </r>
    <r>
      <rPr>
        <sz val="11"/>
        <rFont val="Arial"/>
        <family val="2"/>
      </rPr>
      <t>(pesos)</t>
    </r>
  </si>
  <si>
    <r>
      <t xml:space="preserve">ANEXO 9. RAMO 25 PREVISIONES Y APORTACIONES PARA LOS SISTEMAS DE EDUCACIÓN BÁSICA, NORMAL, TECNOLÓGICA Y DE ADULTOS </t>
    </r>
    <r>
      <rPr>
        <sz val="11"/>
        <rFont val="Arial"/>
        <family val="2"/>
      </rPr>
      <t>(pesos)</t>
    </r>
  </si>
  <si>
    <r>
      <t xml:space="preserve">ANEXO 10. RAMO 33 APORTACIONES FEDERALES PARA ENTIDADES FEDERATIVAS Y MUNICIPIOS </t>
    </r>
    <r>
      <rPr>
        <sz val="11"/>
        <rFont val="Arial"/>
        <family val="2"/>
      </rPr>
      <t>(pesos)</t>
    </r>
  </si>
  <si>
    <r>
      <t>ANEXO 12. PREVISIONES SALARIALES Y ECONÓMICAS</t>
    </r>
    <r>
      <rPr>
        <sz val="11"/>
        <rFont val="Arial"/>
        <family val="2"/>
      </rPr>
      <t xml:space="preserve"> (pesos)</t>
    </r>
  </si>
  <si>
    <r>
      <t xml:space="preserve">ANEXO 14. MONTOS MÁXIMOS PARA ADJUDICACIONES MEDIANTE INVITACIÓN A CUANDO MENOS TRES PERSONAS O MEDIANTE ADJUDICACIONES DIRECTAS </t>
    </r>
    <r>
      <rPr>
        <sz val="11"/>
        <rFont val="Arial"/>
        <family val="2"/>
      </rPr>
      <t>(miles de pesos)</t>
    </r>
  </si>
  <si>
    <r>
      <t xml:space="preserve">ANEXO 15. PROYECTOS DE INFRAESTRUCTURA PRODUCTIVA DE LARGO PLAZO </t>
    </r>
    <r>
      <rPr>
        <sz val="11"/>
        <rFont val="Arial"/>
        <family val="2"/>
      </rPr>
      <t>(pesos)</t>
    </r>
  </si>
  <si>
    <r>
      <t>ANEXO 16. PROGRAMAS SUJETOS A REGLAS DE OPERACIÓN</t>
    </r>
    <r>
      <rPr>
        <sz val="11"/>
        <rFont val="Arial"/>
        <family val="2"/>
      </rPr>
      <t xml:space="preserve"> </t>
    </r>
  </si>
  <si>
    <r>
      <t>ANEXO 17. PROGRAMA DE DESARROLLO HUMANO OPORTUNIDADES</t>
    </r>
    <r>
      <rPr>
        <sz val="11"/>
        <rFont val="Arial"/>
        <family val="2"/>
      </rPr>
      <t xml:space="preserve"> (pesos)</t>
    </r>
  </si>
  <si>
    <t xml:space="preserve">          sin que por ello se afecten las acciones de este anexo.</t>
  </si>
  <si>
    <t>Nota: Los importes consignados a nivel Ramo Administrativo no reflejan la reducción de Servicios Personales establecida en el Anexo 18,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</si>
</sst>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&quot;$&quot;#,##0"/>
    <numFmt numFmtId="166" formatCode="00000"/>
    <numFmt numFmtId="167" formatCode="00"/>
    <numFmt numFmtId="168" formatCode="#,##0.0"/>
    <numFmt numFmtId="169" formatCode="General_)"/>
    <numFmt numFmtId="170" formatCode="#,##0.00;[Red]#,##0.00"/>
    <numFmt numFmtId="171" formatCode="&quot;$&quot;#,##0;[Red]\(&quot;$&quot;#,##0\)"/>
    <numFmt numFmtId="172" formatCode="&quot;$&quot;#,##0.0;\(&quot;$&quot;#,##0.0\)"/>
    <numFmt numFmtId="173" formatCode="#,##0.0;\(#,##0.0\)"/>
    <numFmt numFmtId="174" formatCode="#,##0;[Red]\(\-#,##0\)"/>
    <numFmt numFmtId="175" formatCode="_(* #,##0.00_);_(* \(#,##0.00\);_(* &quot;-&quot;??_);_(@_)"/>
    <numFmt numFmtId="176" formatCode="#,##0.0_);\(#,##0.0\)"/>
    <numFmt numFmtId="177" formatCode="#,##0.0_);[Red]\(#,##0.0\)"/>
    <numFmt numFmtId="178" formatCode="0.0"/>
    <numFmt numFmtId="179" formatCode="#,##0_);[Red]\(#,##0\)"/>
    <numFmt numFmtId="180" formatCode="#,##0_);\(#,##0\)"/>
    <numFmt numFmtId="181" formatCode="#,##0;[Red]\(#,##0\)"/>
    <numFmt numFmtId="182" formatCode="&quot;$&quot;#,##0.000"/>
    <numFmt numFmtId="183" formatCode="#,##0.000000"/>
    <numFmt numFmtId="184" formatCode="#,##0_ ;[Red]\-#,##0\ "/>
    <numFmt numFmtId="185" formatCode="#,##0.0_ ;[Red]\-#,##0.0\ "/>
    <numFmt numFmtId="186" formatCode="0_ ;[Red]\-0\ "/>
    <numFmt numFmtId="187" formatCode="0.0_ ;[Red]\-0.0\ "/>
    <numFmt numFmtId="188" formatCode="0.00_ ;[Red]\-0.00\ "/>
    <numFmt numFmtId="189" formatCode="0.000_ ;[Red]\-0.000\ "/>
    <numFmt numFmtId="190" formatCode="#,##0.0;\(#,##0\)"/>
  </numFmts>
  <fonts count="18">
    <font>
      <sz val="10"/>
      <name val="Arial"/>
      <family val="0"/>
    </font>
    <font>
      <u val="single"/>
      <sz val="11"/>
      <color indexed="12"/>
      <name val="Arial MT"/>
      <family val="0"/>
    </font>
    <font>
      <u val="single"/>
      <sz val="11"/>
      <color indexed="36"/>
      <name val="Arial MT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2" borderId="0" xfId="0" applyFont="1" applyFill="1" applyAlignment="1">
      <alignment horizontal="centerContinuous"/>
    </xf>
    <xf numFmtId="165" fontId="3" fillId="2" borderId="0" xfId="0" applyNumberFormat="1" applyFont="1" applyFill="1" applyAlignment="1">
      <alignment horizontal="centerContinuous"/>
    </xf>
    <xf numFmtId="165" fontId="4" fillId="2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left" vertical="top" indent="5"/>
    </xf>
    <xf numFmtId="0" fontId="7" fillId="0" borderId="3" xfId="0" applyFont="1" applyBorder="1" applyAlignment="1">
      <alignment horizontal="left" vertical="top" indent="5"/>
    </xf>
    <xf numFmtId="165" fontId="0" fillId="0" borderId="4" xfId="0" applyNumberFormat="1" applyBorder="1" applyAlignment="1">
      <alignment/>
    </xf>
    <xf numFmtId="165" fontId="8" fillId="0" borderId="1" xfId="0" applyNumberFormat="1" applyFont="1" applyBorder="1" applyAlignment="1">
      <alignment/>
    </xf>
    <xf numFmtId="0" fontId="8" fillId="0" borderId="2" xfId="0" applyFont="1" applyBorder="1" applyAlignment="1">
      <alignment vertical="top"/>
    </xf>
    <xf numFmtId="167" fontId="8" fillId="0" borderId="3" xfId="0" applyNumberFormat="1" applyFont="1" applyBorder="1" applyAlignment="1" quotePrefix="1">
      <alignment horizontal="right" vertical="top"/>
    </xf>
    <xf numFmtId="0" fontId="8" fillId="0" borderId="3" xfId="0" applyFont="1" applyBorder="1" applyAlignment="1">
      <alignment vertical="top"/>
    </xf>
    <xf numFmtId="164" fontId="8" fillId="0" borderId="1" xfId="0" applyNumberFormat="1" applyFont="1" applyBorder="1" applyAlignment="1">
      <alignment/>
    </xf>
    <xf numFmtId="0" fontId="8" fillId="0" borderId="2" xfId="0" applyFont="1" applyFill="1" applyBorder="1" applyAlignment="1">
      <alignment vertical="top"/>
    </xf>
    <xf numFmtId="167" fontId="8" fillId="0" borderId="3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indent="2"/>
    </xf>
    <xf numFmtId="0" fontId="8" fillId="0" borderId="3" xfId="0" applyFont="1" applyFill="1" applyBorder="1" applyAlignment="1">
      <alignment vertical="top"/>
    </xf>
    <xf numFmtId="167" fontId="8" fillId="0" borderId="3" xfId="0" applyNumberFormat="1" applyFont="1" applyFill="1" applyBorder="1" applyAlignment="1" quotePrefix="1">
      <alignment horizontal="right" vertical="top"/>
    </xf>
    <xf numFmtId="164" fontId="7" fillId="0" borderId="1" xfId="0" applyNumberFormat="1" applyFont="1" applyBorder="1" applyAlignment="1">
      <alignment/>
    </xf>
    <xf numFmtId="0" fontId="0" fillId="0" borderId="3" xfId="0" applyBorder="1" applyAlignment="1">
      <alignment horizontal="left" vertical="top" indent="5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165" fontId="0" fillId="0" borderId="4" xfId="0" applyNumberFormat="1" applyBorder="1" applyAlignment="1">
      <alignment/>
    </xf>
    <xf numFmtId="164" fontId="8" fillId="0" borderId="1" xfId="0" applyNumberFormat="1" applyFont="1" applyBorder="1" applyAlignment="1">
      <alignment vertical="top"/>
    </xf>
    <xf numFmtId="165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 vertical="top" indent="5"/>
    </xf>
    <xf numFmtId="49" fontId="8" fillId="0" borderId="3" xfId="0" applyNumberFormat="1" applyFont="1" applyBorder="1" applyAlignment="1">
      <alignment horizontal="right" vertical="top"/>
    </xf>
    <xf numFmtId="49" fontId="8" fillId="0" borderId="3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8" fillId="0" borderId="3" xfId="0" applyFont="1" applyBorder="1" applyAlignment="1">
      <alignment horizontal="right" vertical="top"/>
    </xf>
    <xf numFmtId="0" fontId="0" fillId="0" borderId="3" xfId="0" applyBorder="1" applyAlignment="1">
      <alignment/>
    </xf>
    <xf numFmtId="164" fontId="8" fillId="0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164" fontId="7" fillId="3" borderId="4" xfId="0" applyNumberFormat="1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164" fontId="7" fillId="0" borderId="3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8"/>
    </xf>
    <xf numFmtId="165" fontId="0" fillId="0" borderId="0" xfId="0" applyNumberFormat="1" applyFill="1" applyAlignment="1">
      <alignment/>
    </xf>
    <xf numFmtId="165" fontId="9" fillId="0" borderId="0" xfId="0" applyNumberFormat="1" applyFont="1" applyFill="1" applyAlignment="1">
      <alignment/>
    </xf>
    <xf numFmtId="164" fontId="1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7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1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8" fillId="0" borderId="2" xfId="0" applyFont="1" applyFill="1" applyBorder="1" applyAlignment="1">
      <alignment horizontal="left" vertical="top" indent="2"/>
    </xf>
    <xf numFmtId="0" fontId="7" fillId="0" borderId="0" xfId="0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0" fontId="0" fillId="0" borderId="0" xfId="0" applyFill="1" applyAlignment="1">
      <alignment vertical="center"/>
    </xf>
    <xf numFmtId="164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165" fontId="13" fillId="0" borderId="5" xfId="0" applyNumberFormat="1" applyFont="1" applyFill="1" applyBorder="1" applyAlignment="1">
      <alignment/>
    </xf>
    <xf numFmtId="171" fontId="14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/>
    </xf>
    <xf numFmtId="167" fontId="8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/>
    </xf>
    <xf numFmtId="167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164" fontId="8" fillId="0" borderId="4" xfId="0" applyNumberFormat="1" applyFont="1" applyBorder="1" applyAlignment="1">
      <alignment vertical="top"/>
    </xf>
    <xf numFmtId="0" fontId="8" fillId="0" borderId="3" xfId="0" applyFont="1" applyBorder="1" applyAlignment="1">
      <alignment horizontal="left" indent="1"/>
    </xf>
    <xf numFmtId="0" fontId="0" fillId="0" borderId="3" xfId="0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2" xfId="0" applyFont="1" applyFill="1" applyBorder="1" applyAlignment="1">
      <alignment horizontal="justify" wrapText="1"/>
    </xf>
    <xf numFmtId="0" fontId="10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4" fontId="8" fillId="0" borderId="0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right" vertical="top" wrapText="1" indent="3"/>
    </xf>
    <xf numFmtId="3" fontId="11" fillId="0" borderId="1" xfId="0" applyNumberFormat="1" applyFont="1" applyFill="1" applyBorder="1" applyAlignment="1">
      <alignment horizontal="right" vertical="top" wrapText="1" indent="4"/>
    </xf>
    <xf numFmtId="168" fontId="0" fillId="0" borderId="0" xfId="0" applyNumberForma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right" vertical="top" wrapText="1" indent="2"/>
    </xf>
    <xf numFmtId="3" fontId="11" fillId="0" borderId="1" xfId="0" applyNumberFormat="1" applyFont="1" applyFill="1" applyBorder="1" applyAlignment="1">
      <alignment horizontal="right" vertical="top" wrapText="1" indent="3"/>
    </xf>
    <xf numFmtId="0" fontId="7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 vertical="top" wrapText="1" indent="1"/>
    </xf>
    <xf numFmtId="164" fontId="10" fillId="0" borderId="1" xfId="0" applyNumberFormat="1" applyFont="1" applyFill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 wrapText="1" indent="1"/>
    </xf>
    <xf numFmtId="165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/>
    </xf>
    <xf numFmtId="165" fontId="11" fillId="0" borderId="0" xfId="0" applyNumberFormat="1" applyFont="1" applyBorder="1" applyAlignment="1">
      <alignment horizontal="righ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indent="1"/>
    </xf>
    <xf numFmtId="0" fontId="8" fillId="0" borderId="3" xfId="0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left" vertical="top" indent="1"/>
    </xf>
    <xf numFmtId="0" fontId="7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 vertical="top" inden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indent="1"/>
    </xf>
    <xf numFmtId="0" fontId="7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10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indent="1"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164" fontId="8" fillId="0" borderId="6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right" vertical="top"/>
    </xf>
    <xf numFmtId="171" fontId="14" fillId="0" borderId="1" xfId="0" applyNumberFormat="1" applyFont="1" applyFill="1" applyBorder="1" applyAlignment="1">
      <alignment horizontal="right" vertical="top" wrapText="1"/>
    </xf>
    <xf numFmtId="174" fontId="14" fillId="0" borderId="1" xfId="0" applyNumberFormat="1" applyFont="1" applyFill="1" applyBorder="1" applyAlignment="1">
      <alignment horizontal="right" vertical="top" wrapText="1"/>
    </xf>
    <xf numFmtId="171" fontId="14" fillId="0" borderId="1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167" fontId="8" fillId="0" borderId="3" xfId="0" applyNumberFormat="1" applyFont="1" applyFill="1" applyBorder="1" applyAlignment="1" quotePrefix="1">
      <alignment horizontal="center" vertical="top"/>
    </xf>
    <xf numFmtId="167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67" fontId="8" fillId="0" borderId="2" xfId="0" applyNumberFormat="1" applyFont="1" applyFill="1" applyBorder="1" applyAlignment="1" quotePrefix="1">
      <alignment horizontal="center" vertical="top"/>
    </xf>
    <xf numFmtId="0" fontId="8" fillId="0" borderId="4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3"/>
    </xf>
    <xf numFmtId="4" fontId="8" fillId="0" borderId="2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indent="3"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indent="1"/>
    </xf>
    <xf numFmtId="0" fontId="8" fillId="0" borderId="3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indent="2"/>
    </xf>
    <xf numFmtId="0" fontId="8" fillId="0" borderId="3" xfId="0" applyFont="1" applyFill="1" applyBorder="1" applyAlignment="1">
      <alignment horizontal="left" vertical="top" indent="2"/>
    </xf>
    <xf numFmtId="0" fontId="8" fillId="0" borderId="4" xfId="0" applyFont="1" applyFill="1" applyBorder="1" applyAlignment="1">
      <alignment horizontal="left" vertical="top" indent="2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top" wrapText="1" indent="1"/>
    </xf>
    <xf numFmtId="164" fontId="11" fillId="0" borderId="4" xfId="0" applyNumberFormat="1" applyFont="1" applyFill="1" applyBorder="1" applyAlignment="1">
      <alignment horizontal="right" vertical="top" wrapText="1" inden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8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justify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6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11" fillId="0" borderId="2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top" wrapText="1" indent="2"/>
    </xf>
    <xf numFmtId="3" fontId="9" fillId="0" borderId="4" xfId="0" applyNumberFormat="1" applyFont="1" applyFill="1" applyBorder="1" applyAlignment="1">
      <alignment horizontal="right" vertical="top" wrapText="1" indent="2"/>
    </xf>
    <xf numFmtId="3" fontId="11" fillId="0" borderId="2" xfId="0" applyNumberFormat="1" applyFont="1" applyFill="1" applyBorder="1" applyAlignment="1">
      <alignment horizontal="right" vertical="top" wrapText="1" indent="2"/>
    </xf>
    <xf numFmtId="3" fontId="11" fillId="0" borderId="4" xfId="0" applyNumberFormat="1" applyFont="1" applyFill="1" applyBorder="1" applyAlignment="1">
      <alignment horizontal="right" vertical="top" wrapText="1" indent="2"/>
    </xf>
    <xf numFmtId="0" fontId="6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right" vertical="top"/>
    </xf>
    <xf numFmtId="164" fontId="10" fillId="0" borderId="2" xfId="0" applyNumberFormat="1" applyFont="1" applyFill="1" applyBorder="1" applyAlignment="1">
      <alignment horizontal="right" vertical="top"/>
    </xf>
    <xf numFmtId="164" fontId="10" fillId="0" borderId="2" xfId="0" applyNumberFormat="1" applyFont="1" applyFill="1" applyBorder="1" applyAlignment="1">
      <alignment horizontal="right" vertical="top" indent="1"/>
    </xf>
    <xf numFmtId="164" fontId="10" fillId="0" borderId="4" xfId="0" applyNumberFormat="1" applyFont="1" applyFill="1" applyBorder="1" applyAlignment="1">
      <alignment horizontal="right" vertical="top" indent="1"/>
    </xf>
    <xf numFmtId="0" fontId="17" fillId="0" borderId="8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 indent="2"/>
    </xf>
    <xf numFmtId="0" fontId="8" fillId="0" borderId="3" xfId="0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%20H%20Camara%20PEF%202006\Proyecto%202006\SADEP%202006\13%20noviembre%202006\Ramo%2039%20envi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UPCP1\VOL1\IGIL\DIP\PEF99\BASES99\MODIF99\ECOMOD99\MODCON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line_cervantes\Configuraci&#243;n%20local\Archivos%20temporales%20de%20Internet\OLK6E\Documents%20and%20Settings\rrodrig\Escritorio\Anexo%2015\DIP\Pef01\CRC01\Crcoe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Ramo39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 Eco Controlados 99"/>
      <sheetName val="MODCON9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PEMEX"/>
      <sheetName val="CFE"/>
      <sheetName val="LFC"/>
      <sheetName val="FERRONALES"/>
      <sheetName val="ASA"/>
      <sheetName val="CAPUFE"/>
      <sheetName val="CONASUPO"/>
      <sheetName val="IMSS"/>
      <sheetName val="ISSSTE"/>
      <sheetName val="LOTENAL"/>
      <sheetName val="Resumenes"/>
      <sheetName val="AmpP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T1:AK930"/>
  <sheetViews>
    <sheetView tabSelected="1" zoomScaleSheetLayoutView="75" workbookViewId="0" topLeftCell="T408">
      <selection activeCell="T423" sqref="A423:IV423"/>
    </sheetView>
  </sheetViews>
  <sheetFormatPr defaultColWidth="11.421875" defaultRowHeight="12.75"/>
  <cols>
    <col min="1" max="19" width="0" style="0" hidden="1" customWidth="1"/>
    <col min="20" max="20" width="3.7109375" style="0" customWidth="1"/>
    <col min="21" max="21" width="7.421875" style="0" customWidth="1"/>
    <col min="22" max="22" width="21.7109375" style="0" customWidth="1"/>
    <col min="23" max="25" width="12.8515625" style="0" customWidth="1"/>
    <col min="26" max="26" width="12.8515625" style="46" customWidth="1"/>
    <col min="27" max="27" width="16.7109375" style="47" bestFit="1" customWidth="1"/>
    <col min="37" max="37" width="13.140625" style="0" bestFit="1" customWidth="1"/>
  </cols>
  <sheetData>
    <row r="1" spans="20:27" s="4" customFormat="1" ht="12.75">
      <c r="T1" s="1" t="s">
        <v>0</v>
      </c>
      <c r="U1" s="1"/>
      <c r="V1" s="1"/>
      <c r="W1" s="1"/>
      <c r="X1" s="1"/>
      <c r="Y1" s="1"/>
      <c r="Z1" s="2"/>
      <c r="AA1" s="3"/>
    </row>
    <row r="2" spans="20:27" s="6" customFormat="1" ht="14.25" customHeight="1">
      <c r="T2" s="270" t="s">
        <v>611</v>
      </c>
      <c r="U2" s="271"/>
      <c r="V2" s="271"/>
      <c r="W2" s="271"/>
      <c r="X2" s="271"/>
      <c r="Y2" s="271"/>
      <c r="Z2" s="271"/>
      <c r="AA2" s="271"/>
    </row>
    <row r="3" spans="20:27" s="6" customFormat="1" ht="12" customHeight="1">
      <c r="T3" s="7"/>
      <c r="U3" s="5"/>
      <c r="V3" s="5"/>
      <c r="W3" s="5"/>
      <c r="X3" s="5"/>
      <c r="Y3" s="5"/>
      <c r="Z3" s="5"/>
      <c r="AA3" s="5"/>
    </row>
    <row r="4" spans="20:27" ht="13.5" customHeight="1">
      <c r="T4" s="272" t="s">
        <v>1</v>
      </c>
      <c r="U4" s="272"/>
      <c r="V4" s="272"/>
      <c r="W4" s="272"/>
      <c r="X4" s="272"/>
      <c r="Y4" s="272"/>
      <c r="Z4" s="272"/>
      <c r="AA4" s="8">
        <f>SUM(AA6,AA10,AA14:AA15)</f>
        <v>42903768715</v>
      </c>
    </row>
    <row r="5" spans="20:27" ht="13.5">
      <c r="T5" s="9" t="s">
        <v>2</v>
      </c>
      <c r="U5" s="10"/>
      <c r="V5" s="10"/>
      <c r="W5" s="10"/>
      <c r="X5" s="10"/>
      <c r="Y5" s="10"/>
      <c r="Z5" s="11"/>
      <c r="AA5" s="12"/>
    </row>
    <row r="6" spans="20:27" ht="13.5">
      <c r="T6" s="13"/>
      <c r="U6" s="14">
        <v>1</v>
      </c>
      <c r="V6" s="15" t="s">
        <v>3</v>
      </c>
      <c r="W6" s="15"/>
      <c r="X6" s="15"/>
      <c r="Y6" s="15"/>
      <c r="Z6" s="11"/>
      <c r="AA6" s="16">
        <f>SUM(AA7:AA9)</f>
        <v>6879776651</v>
      </c>
    </row>
    <row r="7" spans="20:27" ht="13.5">
      <c r="T7" s="17"/>
      <c r="U7" s="18"/>
      <c r="V7" s="19" t="s">
        <v>4</v>
      </c>
      <c r="W7" s="20"/>
      <c r="X7" s="20"/>
      <c r="Y7" s="20"/>
      <c r="Z7" s="11"/>
      <c r="AA7" s="16">
        <v>1924172135</v>
      </c>
    </row>
    <row r="8" spans="20:27" ht="13.5">
      <c r="T8" s="17"/>
      <c r="U8" s="18"/>
      <c r="V8" s="19" t="s">
        <v>5</v>
      </c>
      <c r="W8" s="20"/>
      <c r="X8" s="20"/>
      <c r="Y8" s="20"/>
      <c r="Z8" s="11"/>
      <c r="AA8" s="16">
        <v>4233728117</v>
      </c>
    </row>
    <row r="9" spans="20:27" ht="13.5">
      <c r="T9" s="17"/>
      <c r="U9" s="18"/>
      <c r="V9" s="19" t="s">
        <v>6</v>
      </c>
      <c r="W9" s="20"/>
      <c r="X9" s="20"/>
      <c r="Y9" s="20"/>
      <c r="Z9" s="11"/>
      <c r="AA9" s="16">
        <v>721876399</v>
      </c>
    </row>
    <row r="10" spans="20:27" ht="13.5">
      <c r="T10" s="13"/>
      <c r="U10" s="14">
        <v>3</v>
      </c>
      <c r="V10" s="15" t="s">
        <v>7</v>
      </c>
      <c r="W10" s="15"/>
      <c r="X10" s="15"/>
      <c r="Y10" s="15"/>
      <c r="Z10" s="11"/>
      <c r="AA10" s="16">
        <f>SUM(AA11:AA13)</f>
        <v>23389312933</v>
      </c>
    </row>
    <row r="11" spans="20:27" ht="13.5">
      <c r="T11" s="17"/>
      <c r="U11" s="18"/>
      <c r="V11" s="19" t="s">
        <v>8</v>
      </c>
      <c r="W11" s="20"/>
      <c r="X11" s="20"/>
      <c r="Y11" s="20"/>
      <c r="Z11" s="11"/>
      <c r="AA11" s="16">
        <v>2939116874</v>
      </c>
    </row>
    <row r="12" spans="20:27" ht="13.5">
      <c r="T12" s="17"/>
      <c r="U12" s="18"/>
      <c r="V12" s="19" t="s">
        <v>9</v>
      </c>
      <c r="W12" s="20"/>
      <c r="X12" s="20"/>
      <c r="Y12" s="20"/>
      <c r="Z12" s="11"/>
      <c r="AA12" s="16">
        <v>19403761708</v>
      </c>
    </row>
    <row r="13" spans="20:27" ht="13.5">
      <c r="T13" s="17"/>
      <c r="U13" s="18"/>
      <c r="V13" s="19" t="s">
        <v>10</v>
      </c>
      <c r="W13" s="20"/>
      <c r="X13" s="20"/>
      <c r="Y13" s="20"/>
      <c r="Z13" s="11"/>
      <c r="AA13" s="16">
        <v>1046434351</v>
      </c>
    </row>
    <row r="14" spans="20:27" ht="13.5">
      <c r="T14" s="13"/>
      <c r="U14" s="14">
        <v>22</v>
      </c>
      <c r="V14" s="15" t="s">
        <v>11</v>
      </c>
      <c r="W14" s="15"/>
      <c r="X14" s="15"/>
      <c r="Y14" s="15"/>
      <c r="Z14" s="11"/>
      <c r="AA14" s="16">
        <v>11892136021</v>
      </c>
    </row>
    <row r="15" spans="20:27" ht="13.5">
      <c r="T15" s="17"/>
      <c r="U15" s="21">
        <v>35</v>
      </c>
      <c r="V15" s="20" t="s">
        <v>12</v>
      </c>
      <c r="W15" s="20"/>
      <c r="X15" s="20"/>
      <c r="Y15" s="20"/>
      <c r="Z15" s="11"/>
      <c r="AA15" s="16">
        <v>742543110</v>
      </c>
    </row>
    <row r="16" spans="20:27" ht="13.5">
      <c r="T16" s="272" t="s">
        <v>13</v>
      </c>
      <c r="U16" s="272"/>
      <c r="V16" s="272"/>
      <c r="W16" s="272"/>
      <c r="X16" s="272"/>
      <c r="Y16" s="272"/>
      <c r="Z16" s="272"/>
      <c r="AA16" s="22">
        <f>SUM(AA18:AA41)</f>
        <v>460833214658</v>
      </c>
    </row>
    <row r="17" spans="20:27" ht="13.5">
      <c r="T17" s="9" t="s">
        <v>2</v>
      </c>
      <c r="U17" s="23"/>
      <c r="V17" s="23"/>
      <c r="W17" s="23"/>
      <c r="X17" s="23"/>
      <c r="Y17" s="23"/>
      <c r="Z17" s="11"/>
      <c r="AA17" s="12"/>
    </row>
    <row r="18" spans="20:27" ht="13.5">
      <c r="T18" s="13"/>
      <c r="U18" s="14">
        <v>2</v>
      </c>
      <c r="V18" s="273" t="s">
        <v>14</v>
      </c>
      <c r="W18" s="274"/>
      <c r="X18" s="275"/>
      <c r="Y18" s="27"/>
      <c r="Z18" s="11"/>
      <c r="AA18" s="16">
        <v>1621913200</v>
      </c>
    </row>
    <row r="19" spans="20:27" ht="13.5">
      <c r="T19" s="13"/>
      <c r="U19" s="14">
        <v>4</v>
      </c>
      <c r="V19" s="273" t="s">
        <v>15</v>
      </c>
      <c r="W19" s="274"/>
      <c r="X19" s="275"/>
      <c r="Y19" s="27"/>
      <c r="Z19" s="11"/>
      <c r="AA19" s="16">
        <v>4737913800</v>
      </c>
    </row>
    <row r="20" spans="20:27" ht="13.5">
      <c r="T20" s="13"/>
      <c r="U20" s="14">
        <v>5</v>
      </c>
      <c r="V20" s="273" t="s">
        <v>16</v>
      </c>
      <c r="W20" s="274"/>
      <c r="X20" s="275"/>
      <c r="Y20" s="27"/>
      <c r="Z20" s="11"/>
      <c r="AA20" s="16">
        <v>4510938847</v>
      </c>
    </row>
    <row r="21" spans="20:27" ht="13.5">
      <c r="T21" s="13"/>
      <c r="U21" s="14">
        <v>6</v>
      </c>
      <c r="V21" s="273" t="s">
        <v>17</v>
      </c>
      <c r="W21" s="274"/>
      <c r="X21" s="275"/>
      <c r="Y21" s="27"/>
      <c r="Z21" s="11"/>
      <c r="AA21" s="16">
        <v>28131945700</v>
      </c>
    </row>
    <row r="22" spans="20:27" ht="13.5">
      <c r="T22" s="13"/>
      <c r="U22" s="14">
        <v>7</v>
      </c>
      <c r="V22" s="273" t="s">
        <v>18</v>
      </c>
      <c r="W22" s="274"/>
      <c r="X22" s="275"/>
      <c r="Y22" s="27"/>
      <c r="Z22" s="11"/>
      <c r="AA22" s="16">
        <v>26169400900</v>
      </c>
    </row>
    <row r="23" spans="20:27" ht="13.5">
      <c r="T23" s="13"/>
      <c r="U23" s="14">
        <v>8</v>
      </c>
      <c r="V23" s="276" t="s">
        <v>19</v>
      </c>
      <c r="W23" s="276"/>
      <c r="X23" s="276"/>
      <c r="Y23" s="276"/>
      <c r="Z23" s="273"/>
      <c r="AA23" s="16">
        <v>51020685834</v>
      </c>
    </row>
    <row r="24" spans="20:27" ht="13.5">
      <c r="T24" s="13"/>
      <c r="U24" s="14">
        <v>9</v>
      </c>
      <c r="V24" s="273" t="s">
        <v>20</v>
      </c>
      <c r="W24" s="274"/>
      <c r="X24" s="275"/>
      <c r="Y24" s="27"/>
      <c r="Z24" s="11"/>
      <c r="AA24" s="16">
        <v>33687158400</v>
      </c>
    </row>
    <row r="25" spans="20:27" ht="13.5">
      <c r="T25" s="13"/>
      <c r="U25" s="14">
        <v>10</v>
      </c>
      <c r="V25" s="273" t="s">
        <v>21</v>
      </c>
      <c r="W25" s="274"/>
      <c r="X25" s="275"/>
      <c r="Y25" s="27"/>
      <c r="Z25" s="11"/>
      <c r="AA25" s="16">
        <v>7618589800</v>
      </c>
    </row>
    <row r="26" spans="20:27" ht="13.5">
      <c r="T26" s="13"/>
      <c r="U26" s="14">
        <v>11</v>
      </c>
      <c r="V26" s="273" t="s">
        <v>22</v>
      </c>
      <c r="W26" s="274"/>
      <c r="X26" s="275"/>
      <c r="Y26" s="27"/>
      <c r="Z26" s="11"/>
      <c r="AA26" s="16">
        <v>137569832701</v>
      </c>
    </row>
    <row r="27" spans="20:27" ht="13.5">
      <c r="T27" s="13"/>
      <c r="U27" s="14">
        <v>12</v>
      </c>
      <c r="V27" s="273" t="s">
        <v>23</v>
      </c>
      <c r="W27" s="274"/>
      <c r="X27" s="275"/>
      <c r="Y27" s="27"/>
      <c r="Z27" s="11"/>
      <c r="AA27" s="16">
        <v>41774006035</v>
      </c>
    </row>
    <row r="28" spans="20:27" ht="13.5">
      <c r="T28" s="13"/>
      <c r="U28" s="14">
        <v>13</v>
      </c>
      <c r="V28" s="273" t="s">
        <v>24</v>
      </c>
      <c r="W28" s="274"/>
      <c r="X28" s="275"/>
      <c r="Y28" s="27"/>
      <c r="Z28" s="11"/>
      <c r="AA28" s="16">
        <v>9026010800</v>
      </c>
    </row>
    <row r="29" spans="20:27" ht="13.5">
      <c r="T29" s="13"/>
      <c r="U29" s="14">
        <v>14</v>
      </c>
      <c r="V29" s="273" t="s">
        <v>25</v>
      </c>
      <c r="W29" s="274"/>
      <c r="X29" s="275"/>
      <c r="Y29" s="27"/>
      <c r="Z29" s="11"/>
      <c r="AA29" s="16">
        <v>3252839500</v>
      </c>
    </row>
    <row r="30" spans="20:27" ht="13.5">
      <c r="T30" s="13"/>
      <c r="U30" s="14">
        <v>15</v>
      </c>
      <c r="V30" s="273" t="s">
        <v>26</v>
      </c>
      <c r="W30" s="274"/>
      <c r="X30" s="275"/>
      <c r="Y30" s="27"/>
      <c r="Z30" s="11"/>
      <c r="AA30" s="16">
        <v>4435598900</v>
      </c>
    </row>
    <row r="31" spans="20:27" ht="13.5">
      <c r="T31" s="13"/>
      <c r="U31" s="14">
        <v>16</v>
      </c>
      <c r="V31" s="273" t="s">
        <v>27</v>
      </c>
      <c r="W31" s="274"/>
      <c r="X31" s="275"/>
      <c r="Y31" s="27"/>
      <c r="Z31" s="11"/>
      <c r="AA31" s="16">
        <v>21333223466</v>
      </c>
    </row>
    <row r="32" spans="20:27" ht="13.5">
      <c r="T32" s="13"/>
      <c r="U32" s="14">
        <v>17</v>
      </c>
      <c r="V32" s="273" t="s">
        <v>28</v>
      </c>
      <c r="W32" s="274"/>
      <c r="X32" s="275"/>
      <c r="Y32" s="27"/>
      <c r="Z32" s="11"/>
      <c r="AA32" s="16">
        <v>9436381000</v>
      </c>
    </row>
    <row r="33" spans="20:27" ht="13.5">
      <c r="T33" s="13"/>
      <c r="U33" s="14">
        <v>18</v>
      </c>
      <c r="V33" s="273" t="s">
        <v>29</v>
      </c>
      <c r="W33" s="274"/>
      <c r="X33" s="275"/>
      <c r="Y33" s="27"/>
      <c r="Z33" s="11"/>
      <c r="AA33" s="16">
        <v>27324373075</v>
      </c>
    </row>
    <row r="34" spans="20:27" ht="13.5">
      <c r="T34" s="13"/>
      <c r="U34" s="14">
        <v>20</v>
      </c>
      <c r="V34" s="273" t="s">
        <v>30</v>
      </c>
      <c r="W34" s="274"/>
      <c r="X34" s="275"/>
      <c r="Y34" s="27"/>
      <c r="Z34" s="11"/>
      <c r="AA34" s="16">
        <v>26472981800</v>
      </c>
    </row>
    <row r="35" spans="20:27" ht="13.5">
      <c r="T35" s="13"/>
      <c r="U35" s="14">
        <v>21</v>
      </c>
      <c r="V35" s="273" t="s">
        <v>31</v>
      </c>
      <c r="W35" s="274"/>
      <c r="X35" s="275"/>
      <c r="Y35" s="27"/>
      <c r="Z35" s="11"/>
      <c r="AA35" s="16">
        <v>1227327000</v>
      </c>
    </row>
    <row r="36" spans="20:27" ht="13.5">
      <c r="T36" s="13"/>
      <c r="U36" s="14">
        <v>27</v>
      </c>
      <c r="V36" s="273" t="s">
        <v>32</v>
      </c>
      <c r="W36" s="274"/>
      <c r="X36" s="275"/>
      <c r="Y36" s="27"/>
      <c r="Z36" s="11"/>
      <c r="AA36" s="16">
        <v>1412397100</v>
      </c>
    </row>
    <row r="37" spans="20:27" ht="13.5">
      <c r="T37" s="13"/>
      <c r="U37" s="14">
        <v>31</v>
      </c>
      <c r="V37" s="273" t="s">
        <v>33</v>
      </c>
      <c r="W37" s="274"/>
      <c r="X37" s="275"/>
      <c r="Y37" s="27"/>
      <c r="Z37" s="11"/>
      <c r="AA37" s="16">
        <v>575132100</v>
      </c>
    </row>
    <row r="38" spans="20:27" ht="13.5">
      <c r="T38" s="13"/>
      <c r="U38" s="14">
        <v>32</v>
      </c>
      <c r="V38" s="273" t="s">
        <v>34</v>
      </c>
      <c r="W38" s="274"/>
      <c r="X38" s="275"/>
      <c r="Y38" s="27"/>
      <c r="Z38" s="11"/>
      <c r="AA38" s="16">
        <v>1136510100</v>
      </c>
    </row>
    <row r="39" spans="20:27" ht="13.5">
      <c r="T39" s="13"/>
      <c r="U39" s="14">
        <v>36</v>
      </c>
      <c r="V39" s="273" t="s">
        <v>35</v>
      </c>
      <c r="W39" s="274"/>
      <c r="X39" s="275"/>
      <c r="Y39" s="27"/>
      <c r="Z39" s="11"/>
      <c r="AA39" s="16">
        <v>9424400000</v>
      </c>
    </row>
    <row r="40" spans="20:27" ht="13.5">
      <c r="T40" s="13"/>
      <c r="U40" s="14">
        <v>37</v>
      </c>
      <c r="V40" s="273" t="s">
        <v>36</v>
      </c>
      <c r="W40" s="274"/>
      <c r="X40" s="275"/>
      <c r="Y40" s="27"/>
      <c r="Z40" s="11"/>
      <c r="AA40" s="16">
        <v>74407000</v>
      </c>
    </row>
    <row r="41" spans="20:27" ht="13.5">
      <c r="T41" s="17"/>
      <c r="U41" s="14">
        <v>38</v>
      </c>
      <c r="V41" s="277" t="s">
        <v>37</v>
      </c>
      <c r="W41" s="242"/>
      <c r="X41" s="243"/>
      <c r="Y41" s="30"/>
      <c r="Z41" s="11"/>
      <c r="AA41" s="16">
        <v>8859247600</v>
      </c>
    </row>
    <row r="42" spans="20:27" ht="13.5">
      <c r="T42" s="272" t="s">
        <v>38</v>
      </c>
      <c r="U42" s="272"/>
      <c r="V42" s="272"/>
      <c r="W42" s="272"/>
      <c r="X42" s="272"/>
      <c r="Y42" s="272"/>
      <c r="Z42" s="272"/>
      <c r="AA42" s="22">
        <f>SUM(AA44:AA54)</f>
        <v>1059203914096</v>
      </c>
    </row>
    <row r="43" spans="20:27" ht="13.5">
      <c r="T43" s="9" t="s">
        <v>2</v>
      </c>
      <c r="U43" s="10"/>
      <c r="V43" s="10"/>
      <c r="W43" s="10"/>
      <c r="X43" s="10"/>
      <c r="Y43" s="10"/>
      <c r="Z43" s="11"/>
      <c r="AA43" s="12"/>
    </row>
    <row r="44" spans="20:27" ht="13.5">
      <c r="T44" s="13"/>
      <c r="U44" s="14">
        <v>19</v>
      </c>
      <c r="V44" s="273" t="s">
        <v>39</v>
      </c>
      <c r="W44" s="274"/>
      <c r="X44" s="275"/>
      <c r="Y44" s="27"/>
      <c r="Z44" s="11"/>
      <c r="AA44" s="16">
        <v>177121555135</v>
      </c>
    </row>
    <row r="45" spans="20:27" ht="13.5">
      <c r="T45" s="17"/>
      <c r="U45" s="14">
        <v>23</v>
      </c>
      <c r="V45" s="277" t="s">
        <v>40</v>
      </c>
      <c r="W45" s="242"/>
      <c r="X45" s="243"/>
      <c r="Y45" s="30"/>
      <c r="Z45" s="11"/>
      <c r="AA45" s="16">
        <v>10748787980</v>
      </c>
    </row>
    <row r="46" spans="20:27" ht="13.5">
      <c r="T46" s="13"/>
      <c r="U46" s="14">
        <v>25</v>
      </c>
      <c r="V46" s="24" t="s">
        <v>41</v>
      </c>
      <c r="W46" s="25"/>
      <c r="X46" s="26"/>
      <c r="Y46" s="27"/>
      <c r="Z46" s="31"/>
      <c r="AA46" s="32">
        <v>33151600000</v>
      </c>
    </row>
    <row r="47" spans="20:27" ht="13.5">
      <c r="T47" s="13"/>
      <c r="U47" s="14">
        <v>33</v>
      </c>
      <c r="V47" s="27" t="s">
        <v>42</v>
      </c>
      <c r="W47" s="27"/>
      <c r="X47" s="27"/>
      <c r="Y47" s="27"/>
      <c r="Z47" s="33"/>
      <c r="AA47" s="16">
        <v>291871849705</v>
      </c>
    </row>
    <row r="48" spans="20:27" ht="13.5">
      <c r="T48" s="13"/>
      <c r="U48" s="14">
        <v>39</v>
      </c>
      <c r="V48" s="15" t="s">
        <v>43</v>
      </c>
      <c r="W48" s="15"/>
      <c r="X48" s="15"/>
      <c r="Y48" s="15"/>
      <c r="Z48" s="11"/>
      <c r="AA48" s="16">
        <v>22500000000</v>
      </c>
    </row>
    <row r="49" spans="20:27" ht="13.5">
      <c r="T49" s="9" t="s">
        <v>44</v>
      </c>
      <c r="U49" s="10"/>
      <c r="V49" s="10"/>
      <c r="W49" s="10"/>
      <c r="X49" s="10"/>
      <c r="Y49" s="10"/>
      <c r="Z49" s="11"/>
      <c r="AA49" s="12"/>
    </row>
    <row r="50" spans="20:27" ht="13.5">
      <c r="T50" s="13"/>
      <c r="U50" s="14">
        <v>24</v>
      </c>
      <c r="V50" s="273" t="s">
        <v>45</v>
      </c>
      <c r="W50" s="274"/>
      <c r="X50" s="275"/>
      <c r="Y50" s="27"/>
      <c r="Z50" s="11"/>
      <c r="AA50" s="16">
        <v>182042629500</v>
      </c>
    </row>
    <row r="51" spans="20:27" ht="13.5">
      <c r="T51" s="13"/>
      <c r="U51" s="14">
        <v>28</v>
      </c>
      <c r="V51" s="273" t="s">
        <v>46</v>
      </c>
      <c r="W51" s="274"/>
      <c r="X51" s="275"/>
      <c r="Y51" s="27"/>
      <c r="Z51" s="11"/>
      <c r="AA51" s="16">
        <v>290917909976</v>
      </c>
    </row>
    <row r="52" spans="20:27" ht="13.5">
      <c r="T52" s="13"/>
      <c r="U52" s="14">
        <v>29</v>
      </c>
      <c r="V52" s="15" t="s">
        <v>47</v>
      </c>
      <c r="W52" s="15"/>
      <c r="X52" s="15"/>
      <c r="Y52" s="15"/>
      <c r="Z52" s="11"/>
      <c r="AA52" s="16">
        <v>0</v>
      </c>
    </row>
    <row r="53" spans="20:27" ht="13.5">
      <c r="T53" s="13"/>
      <c r="U53" s="14">
        <v>30</v>
      </c>
      <c r="V53" s="15" t="s">
        <v>48</v>
      </c>
      <c r="W53" s="15"/>
      <c r="X53" s="15"/>
      <c r="Y53" s="15"/>
      <c r="Z53" s="11"/>
      <c r="AA53" s="16">
        <v>13876800000</v>
      </c>
    </row>
    <row r="54" spans="20:27" ht="13.5">
      <c r="T54" s="13"/>
      <c r="U54" s="14">
        <v>34</v>
      </c>
      <c r="V54" s="27" t="s">
        <v>49</v>
      </c>
      <c r="W54" s="27"/>
      <c r="X54" s="27"/>
      <c r="Y54" s="27"/>
      <c r="Z54" s="24"/>
      <c r="AA54" s="16">
        <v>36972781800</v>
      </c>
    </row>
    <row r="55" spans="20:27" ht="13.5">
      <c r="T55" s="272" t="s">
        <v>50</v>
      </c>
      <c r="U55" s="272"/>
      <c r="V55" s="272"/>
      <c r="W55" s="272"/>
      <c r="X55" s="272"/>
      <c r="Y55" s="272"/>
      <c r="Z55" s="272"/>
      <c r="AA55" s="22">
        <v>611062388286</v>
      </c>
    </row>
    <row r="56" spans="20:27" ht="13.5">
      <c r="T56" s="9" t="s">
        <v>2</v>
      </c>
      <c r="U56" s="34"/>
      <c r="V56" s="34"/>
      <c r="W56" s="34"/>
      <c r="X56" s="34"/>
      <c r="Y56" s="34"/>
      <c r="Z56" s="11"/>
      <c r="AA56" s="12"/>
    </row>
    <row r="57" spans="20:27" ht="13.5" customHeight="1">
      <c r="T57" s="13"/>
      <c r="U57" s="35" t="s">
        <v>51</v>
      </c>
      <c r="V57" s="276" t="s">
        <v>52</v>
      </c>
      <c r="W57" s="276"/>
      <c r="X57" s="276"/>
      <c r="Y57" s="276"/>
      <c r="Z57" s="273"/>
      <c r="AA57" s="16">
        <v>74128800000</v>
      </c>
    </row>
    <row r="58" spans="20:27" ht="13.5" customHeight="1">
      <c r="T58" s="17"/>
      <c r="U58" s="36" t="s">
        <v>53</v>
      </c>
      <c r="V58" s="247" t="s">
        <v>54</v>
      </c>
      <c r="W58" s="247"/>
      <c r="X58" s="247"/>
      <c r="Y58" s="247"/>
      <c r="Z58" s="277"/>
      <c r="AA58" s="16">
        <v>209194600000</v>
      </c>
    </row>
    <row r="59" spans="20:27" ht="13.5" customHeight="1">
      <c r="T59" s="17"/>
      <c r="U59" s="36" t="s">
        <v>55</v>
      </c>
      <c r="V59" s="247" t="s">
        <v>56</v>
      </c>
      <c r="W59" s="247"/>
      <c r="X59" s="247"/>
      <c r="Y59" s="247"/>
      <c r="Z59" s="277"/>
      <c r="AA59" s="16">
        <v>153619900000</v>
      </c>
    </row>
    <row r="60" spans="20:27" ht="13.5" customHeight="1">
      <c r="T60" s="17"/>
      <c r="U60" s="36" t="s">
        <v>57</v>
      </c>
      <c r="V60" s="247" t="s">
        <v>58</v>
      </c>
      <c r="W60" s="247"/>
      <c r="X60" s="247"/>
      <c r="Y60" s="247"/>
      <c r="Z60" s="277"/>
      <c r="AA60" s="16">
        <v>26146200000</v>
      </c>
    </row>
    <row r="61" spans="20:27" ht="13.5" customHeight="1">
      <c r="T61" s="13"/>
      <c r="U61" s="37" t="s">
        <v>59</v>
      </c>
      <c r="V61" s="27" t="s">
        <v>60</v>
      </c>
      <c r="W61" s="27"/>
      <c r="X61" s="27"/>
      <c r="Y61" s="27"/>
      <c r="Z61" s="24"/>
      <c r="AA61" s="16">
        <v>105222139933</v>
      </c>
    </row>
    <row r="62" spans="20:31" ht="13.5">
      <c r="T62" s="9" t="s">
        <v>44</v>
      </c>
      <c r="U62" s="10"/>
      <c r="V62" s="10"/>
      <c r="W62" s="10"/>
      <c r="X62" s="10"/>
      <c r="Y62" s="10"/>
      <c r="Z62" s="11"/>
      <c r="AA62" s="12"/>
      <c r="AB62" s="38"/>
      <c r="AC62" s="38"/>
      <c r="AD62" s="38"/>
      <c r="AE62" s="38"/>
    </row>
    <row r="63" spans="20:27" ht="13.5">
      <c r="T63" s="13"/>
      <c r="U63" s="15"/>
      <c r="V63" s="276" t="s">
        <v>61</v>
      </c>
      <c r="W63" s="276"/>
      <c r="X63" s="276"/>
      <c r="Y63" s="276"/>
      <c r="Z63" s="273"/>
      <c r="AA63" s="16">
        <f>SUM(AA64:AA65)</f>
        <v>42750748353</v>
      </c>
    </row>
    <row r="64" spans="20:27" ht="13.5" customHeight="1">
      <c r="T64" s="13"/>
      <c r="U64" s="39" t="s">
        <v>55</v>
      </c>
      <c r="V64" s="15" t="s">
        <v>56</v>
      </c>
      <c r="W64" s="40"/>
      <c r="X64" s="15"/>
      <c r="Y64" s="15"/>
      <c r="Z64" s="11"/>
      <c r="AA64" s="41">
        <v>8997377392</v>
      </c>
    </row>
    <row r="65" spans="20:27" ht="13.5" customHeight="1">
      <c r="T65" s="13"/>
      <c r="U65" s="39" t="s">
        <v>59</v>
      </c>
      <c r="V65" s="15" t="s">
        <v>60</v>
      </c>
      <c r="W65" s="42"/>
      <c r="X65" s="15"/>
      <c r="Y65" s="15"/>
      <c r="Z65" s="11"/>
      <c r="AA65" s="41">
        <v>33753370961</v>
      </c>
    </row>
    <row r="66" spans="20:27" s="38" customFormat="1" ht="30" customHeight="1">
      <c r="T66" s="250" t="s">
        <v>62</v>
      </c>
      <c r="U66" s="235"/>
      <c r="V66" s="235"/>
      <c r="W66" s="235"/>
      <c r="X66" s="235"/>
      <c r="Y66" s="235"/>
      <c r="Z66" s="236"/>
      <c r="AA66" s="43">
        <v>200503285755</v>
      </c>
    </row>
    <row r="67" spans="20:27" ht="13.5">
      <c r="T67" s="272" t="s">
        <v>63</v>
      </c>
      <c r="U67" s="272"/>
      <c r="V67" s="272"/>
      <c r="W67" s="272"/>
      <c r="X67" s="237"/>
      <c r="Y67" s="44"/>
      <c r="Z67" s="11"/>
      <c r="AA67" s="45">
        <f>SUM(AA4,AA16,AA42,AA55-AA66)</f>
        <v>1973500000000</v>
      </c>
    </row>
    <row r="68" ht="13.5" customHeight="1"/>
    <row r="69" spans="20:27" ht="14.25" customHeight="1">
      <c r="T69" s="248" t="s">
        <v>612</v>
      </c>
      <c r="U69" s="248"/>
      <c r="V69" s="248"/>
      <c r="W69" s="248"/>
      <c r="X69" s="248"/>
      <c r="Y69" s="248"/>
      <c r="Z69" s="248"/>
      <c r="AA69" s="248"/>
    </row>
    <row r="70" spans="20:27" ht="12" customHeight="1">
      <c r="T70" s="48"/>
      <c r="U70" s="49"/>
      <c r="V70" s="38"/>
      <c r="W70" s="38"/>
      <c r="X70" s="38"/>
      <c r="Y70" s="38"/>
      <c r="Z70" s="50"/>
      <c r="AA70" s="51"/>
    </row>
    <row r="71" spans="20:27" s="53" customFormat="1" ht="13.5">
      <c r="T71" s="249" t="s">
        <v>64</v>
      </c>
      <c r="U71" s="249"/>
      <c r="V71" s="249"/>
      <c r="W71" s="249"/>
      <c r="X71" s="249"/>
      <c r="Y71" s="249"/>
      <c r="Z71" s="249"/>
      <c r="AA71" s="52">
        <v>27487970650</v>
      </c>
    </row>
    <row r="72" spans="20:27" s="53" customFormat="1" ht="13.5" customHeight="1">
      <c r="T72" s="54"/>
      <c r="U72" s="54"/>
      <c r="V72" s="54"/>
      <c r="W72" s="54"/>
      <c r="X72" s="54"/>
      <c r="Y72" s="54"/>
      <c r="Z72" s="54"/>
      <c r="AA72" s="55"/>
    </row>
    <row r="73" spans="20:27" s="53" customFormat="1" ht="30" customHeight="1">
      <c r="T73" s="238" t="s">
        <v>65</v>
      </c>
      <c r="U73" s="239"/>
      <c r="V73" s="239"/>
      <c r="W73" s="239"/>
      <c r="X73" s="239"/>
      <c r="Y73" s="239"/>
      <c r="Z73" s="239"/>
      <c r="AA73" s="239"/>
    </row>
    <row r="74" spans="20:27" s="53" customFormat="1" ht="13.5" customHeight="1">
      <c r="T74" s="56"/>
      <c r="U74" s="56"/>
      <c r="V74" s="56"/>
      <c r="W74" s="57"/>
      <c r="X74" s="57"/>
      <c r="Y74" s="57"/>
      <c r="Z74" s="57"/>
      <c r="AA74" s="56"/>
    </row>
    <row r="75" spans="20:27" s="53" customFormat="1" ht="13.5" customHeight="1">
      <c r="T75" s="240"/>
      <c r="U75" s="241"/>
      <c r="V75" s="241"/>
      <c r="W75" s="241"/>
      <c r="X75" s="241"/>
      <c r="Y75" s="58"/>
      <c r="Z75" s="58"/>
      <c r="AA75" s="59" t="s">
        <v>66</v>
      </c>
    </row>
    <row r="76" spans="20:27" s="53" customFormat="1" ht="13.5" customHeight="1">
      <c r="T76" s="60" t="s">
        <v>67</v>
      </c>
      <c r="U76" s="58"/>
      <c r="V76" s="58"/>
      <c r="W76" s="58"/>
      <c r="X76" s="58"/>
      <c r="Y76" s="58"/>
      <c r="Z76" s="61"/>
      <c r="AA76" s="59">
        <f>+AA77+AA80+AA83+AA92+AA117+AA310+AA314+AA324+AA335+AA342+AA345+AA360+AA386+AA391+AA405+AA407+AA409</f>
        <v>154915750000.28775</v>
      </c>
    </row>
    <row r="77" spans="20:27" s="53" customFormat="1" ht="13.5" customHeight="1">
      <c r="T77" s="62" t="s">
        <v>68</v>
      </c>
      <c r="U77" s="63"/>
      <c r="V77" s="63"/>
      <c r="W77" s="63"/>
      <c r="X77" s="63"/>
      <c r="Y77" s="63"/>
      <c r="Z77" s="64"/>
      <c r="AA77" s="65">
        <f>+AA78</f>
        <v>26600000</v>
      </c>
    </row>
    <row r="78" spans="20:27" s="53" customFormat="1" ht="13.5" customHeight="1">
      <c r="T78" s="66"/>
      <c r="U78" s="67" t="s">
        <v>69</v>
      </c>
      <c r="V78" s="67"/>
      <c r="W78" s="67"/>
      <c r="X78" s="67"/>
      <c r="Y78" s="67"/>
      <c r="Z78" s="68"/>
      <c r="AA78" s="69">
        <f>+AA79</f>
        <v>26600000</v>
      </c>
    </row>
    <row r="79" spans="20:27" s="53" customFormat="1" ht="13.5" customHeight="1">
      <c r="T79" s="66"/>
      <c r="U79" s="67"/>
      <c r="V79" s="67" t="s">
        <v>70</v>
      </c>
      <c r="W79" s="67"/>
      <c r="X79" s="67"/>
      <c r="Y79" s="67"/>
      <c r="Z79" s="68"/>
      <c r="AA79" s="69">
        <v>26600000</v>
      </c>
    </row>
    <row r="80" spans="20:27" s="53" customFormat="1" ht="13.5" customHeight="1">
      <c r="T80" s="62" t="s">
        <v>71</v>
      </c>
      <c r="U80" s="63"/>
      <c r="V80" s="63"/>
      <c r="W80" s="63"/>
      <c r="X80" s="63"/>
      <c r="Y80" s="63"/>
      <c r="Z80" s="64"/>
      <c r="AA80" s="65">
        <f>+AA81</f>
        <v>298500000</v>
      </c>
    </row>
    <row r="81" spans="20:27" s="53" customFormat="1" ht="13.5" customHeight="1">
      <c r="T81" s="66"/>
      <c r="U81" s="67" t="s">
        <v>72</v>
      </c>
      <c r="V81" s="67"/>
      <c r="W81" s="67"/>
      <c r="X81" s="67"/>
      <c r="Y81" s="67"/>
      <c r="Z81" s="68"/>
      <c r="AA81" s="69">
        <f>+AA82</f>
        <v>298500000</v>
      </c>
    </row>
    <row r="82" spans="20:27" s="53" customFormat="1" ht="13.5" customHeight="1">
      <c r="T82" s="66"/>
      <c r="U82" s="67"/>
      <c r="V82" s="67" t="s">
        <v>73</v>
      </c>
      <c r="W82" s="67"/>
      <c r="X82" s="67"/>
      <c r="Y82" s="67"/>
      <c r="Z82" s="68"/>
      <c r="AA82" s="69">
        <v>298500000</v>
      </c>
    </row>
    <row r="83" spans="20:27" s="53" customFormat="1" ht="13.5" customHeight="1">
      <c r="T83" s="62" t="s">
        <v>74</v>
      </c>
      <c r="U83" s="63"/>
      <c r="V83" s="63"/>
      <c r="W83" s="63"/>
      <c r="X83" s="63"/>
      <c r="Y83" s="63"/>
      <c r="Z83" s="64"/>
      <c r="AA83" s="65">
        <f>+SUM(AA84:AA91)</f>
        <v>73200000</v>
      </c>
    </row>
    <row r="84" spans="20:27" s="53" customFormat="1" ht="13.5" customHeight="1">
      <c r="T84" s="66"/>
      <c r="U84" s="67" t="s">
        <v>75</v>
      </c>
      <c r="V84" s="67"/>
      <c r="W84" s="67"/>
      <c r="X84" s="67"/>
      <c r="Y84" s="67"/>
      <c r="Z84" s="68"/>
      <c r="AA84" s="69">
        <v>1200000</v>
      </c>
    </row>
    <row r="85" spans="20:27" s="53" customFormat="1" ht="13.5" customHeight="1">
      <c r="T85" s="66"/>
      <c r="U85" s="67" t="s">
        <v>76</v>
      </c>
      <c r="V85" s="67"/>
      <c r="W85" s="67"/>
      <c r="X85" s="67"/>
      <c r="Y85" s="67"/>
      <c r="Z85" s="68"/>
      <c r="AA85" s="69">
        <v>22300000</v>
      </c>
    </row>
    <row r="86" spans="20:27" s="53" customFormat="1" ht="13.5" customHeight="1">
      <c r="T86" s="66"/>
      <c r="U86" s="67" t="s">
        <v>77</v>
      </c>
      <c r="V86" s="67"/>
      <c r="W86" s="67"/>
      <c r="X86" s="67"/>
      <c r="Y86" s="67"/>
      <c r="Z86" s="68"/>
      <c r="AA86" s="69">
        <v>17700000</v>
      </c>
    </row>
    <row r="87" spans="20:27" s="53" customFormat="1" ht="13.5" customHeight="1">
      <c r="T87" s="66"/>
      <c r="U87" s="67" t="s">
        <v>78</v>
      </c>
      <c r="V87" s="67"/>
      <c r="W87" s="67"/>
      <c r="X87" s="67"/>
      <c r="Y87" s="67"/>
      <c r="Z87" s="68"/>
      <c r="AA87" s="69">
        <v>6100000</v>
      </c>
    </row>
    <row r="88" spans="20:27" s="53" customFormat="1" ht="13.5" customHeight="1">
      <c r="T88" s="66"/>
      <c r="U88" s="67" t="s">
        <v>79</v>
      </c>
      <c r="V88" s="67"/>
      <c r="W88" s="67"/>
      <c r="X88" s="67"/>
      <c r="Y88" s="67"/>
      <c r="Z88" s="68"/>
      <c r="AA88" s="69">
        <v>11500000</v>
      </c>
    </row>
    <row r="89" spans="20:27" s="53" customFormat="1" ht="13.5" customHeight="1">
      <c r="T89" s="66"/>
      <c r="U89" s="67" t="s">
        <v>80</v>
      </c>
      <c r="V89" s="67"/>
      <c r="W89" s="67"/>
      <c r="X89" s="67"/>
      <c r="Y89" s="67"/>
      <c r="Z89" s="68"/>
      <c r="AA89" s="69">
        <v>2000000</v>
      </c>
    </row>
    <row r="90" spans="20:27" s="53" customFormat="1" ht="13.5" customHeight="1">
      <c r="T90" s="66"/>
      <c r="U90" s="67" t="s">
        <v>81</v>
      </c>
      <c r="V90" s="67"/>
      <c r="W90" s="67"/>
      <c r="X90" s="67"/>
      <c r="Y90" s="67"/>
      <c r="Z90" s="68"/>
      <c r="AA90" s="69">
        <v>8800000</v>
      </c>
    </row>
    <row r="91" spans="20:27" s="53" customFormat="1" ht="13.5" customHeight="1">
      <c r="T91" s="66"/>
      <c r="U91" s="67" t="s">
        <v>82</v>
      </c>
      <c r="V91" s="67"/>
      <c r="W91" s="67"/>
      <c r="X91" s="67"/>
      <c r="Y91" s="67"/>
      <c r="Z91" s="68"/>
      <c r="AA91" s="69">
        <v>3600000</v>
      </c>
    </row>
    <row r="92" spans="20:27" s="53" customFormat="1" ht="13.5" customHeight="1">
      <c r="T92" s="62" t="s">
        <v>83</v>
      </c>
      <c r="U92" s="63"/>
      <c r="V92" s="63"/>
      <c r="W92" s="63"/>
      <c r="X92" s="63"/>
      <c r="Y92" s="63"/>
      <c r="Z92" s="64"/>
      <c r="AA92" s="65">
        <f>+AA93+AA95+AA115</f>
        <v>6527200000</v>
      </c>
    </row>
    <row r="93" spans="20:27" s="53" customFormat="1" ht="13.5" customHeight="1">
      <c r="T93" s="66"/>
      <c r="U93" s="67" t="s">
        <v>84</v>
      </c>
      <c r="V93" s="67"/>
      <c r="W93" s="67"/>
      <c r="X93" s="67"/>
      <c r="Y93" s="67"/>
      <c r="Z93" s="68"/>
      <c r="AA93" s="69">
        <f>+AA94</f>
        <v>5079500000</v>
      </c>
    </row>
    <row r="94" spans="20:27" s="53" customFormat="1" ht="13.5" customHeight="1">
      <c r="T94" s="66"/>
      <c r="U94" s="67"/>
      <c r="V94" s="67" t="s">
        <v>85</v>
      </c>
      <c r="W94" s="67"/>
      <c r="X94" s="67"/>
      <c r="Y94" s="67"/>
      <c r="Z94" s="68"/>
      <c r="AA94" s="69">
        <v>5079500000</v>
      </c>
    </row>
    <row r="95" spans="20:27" s="53" customFormat="1" ht="13.5" customHeight="1">
      <c r="T95" s="66"/>
      <c r="U95" s="67" t="s">
        <v>86</v>
      </c>
      <c r="V95" s="67"/>
      <c r="W95" s="67"/>
      <c r="X95" s="67"/>
      <c r="Y95" s="67"/>
      <c r="Z95" s="68"/>
      <c r="AA95" s="69">
        <f>+AA96+AA102+AA107+AA110</f>
        <v>1345700000</v>
      </c>
    </row>
    <row r="96" spans="20:27" s="53" customFormat="1" ht="13.5" customHeight="1">
      <c r="T96" s="66"/>
      <c r="U96" s="70"/>
      <c r="V96" s="67" t="s">
        <v>87</v>
      </c>
      <c r="W96" s="67"/>
      <c r="X96" s="67"/>
      <c r="Y96" s="67"/>
      <c r="Z96" s="68"/>
      <c r="AA96" s="69">
        <f>+AA97+AA100</f>
        <v>448700000</v>
      </c>
    </row>
    <row r="97" spans="20:27" s="53" customFormat="1" ht="13.5" customHeight="1">
      <c r="T97" s="66"/>
      <c r="U97" s="67"/>
      <c r="V97" s="70"/>
      <c r="W97" s="67" t="s">
        <v>88</v>
      </c>
      <c r="X97" s="67"/>
      <c r="Y97" s="67"/>
      <c r="Z97" s="68"/>
      <c r="AA97" s="69">
        <f>+AA98+AA99</f>
        <v>96300000</v>
      </c>
    </row>
    <row r="98" spans="20:27" s="53" customFormat="1" ht="13.5" customHeight="1">
      <c r="T98" s="66"/>
      <c r="U98" s="67"/>
      <c r="V98" s="70"/>
      <c r="W98" s="67"/>
      <c r="X98" s="67" t="s">
        <v>89</v>
      </c>
      <c r="Y98" s="67"/>
      <c r="Z98" s="68"/>
      <c r="AA98" s="69">
        <f>77900000-31300000</f>
        <v>46600000</v>
      </c>
    </row>
    <row r="99" spans="20:27" s="53" customFormat="1" ht="13.5" customHeight="1">
      <c r="T99" s="66"/>
      <c r="U99" s="67"/>
      <c r="V99" s="70"/>
      <c r="W99" s="67"/>
      <c r="X99" s="67" t="s">
        <v>90</v>
      </c>
      <c r="Y99" s="67"/>
      <c r="Z99" s="68"/>
      <c r="AA99" s="69">
        <f>81000000-31300000</f>
        <v>49700000</v>
      </c>
    </row>
    <row r="100" spans="20:27" s="53" customFormat="1" ht="13.5" customHeight="1">
      <c r="T100" s="66"/>
      <c r="U100" s="67"/>
      <c r="V100" s="70"/>
      <c r="W100" s="67" t="s">
        <v>91</v>
      </c>
      <c r="X100" s="67"/>
      <c r="Y100" s="67"/>
      <c r="Z100" s="68"/>
      <c r="AA100" s="69">
        <f>+AA101</f>
        <v>352400000</v>
      </c>
    </row>
    <row r="101" spans="20:27" s="53" customFormat="1" ht="13.5" customHeight="1">
      <c r="T101" s="66"/>
      <c r="U101" s="67"/>
      <c r="V101" s="70"/>
      <c r="W101" s="67"/>
      <c r="X101" s="67" t="s">
        <v>92</v>
      </c>
      <c r="Y101" s="67"/>
      <c r="Z101" s="68"/>
      <c r="AA101" s="69">
        <v>352400000</v>
      </c>
    </row>
    <row r="102" spans="20:27" s="53" customFormat="1" ht="13.5" customHeight="1">
      <c r="T102" s="66"/>
      <c r="U102" s="67"/>
      <c r="V102" s="67" t="s">
        <v>93</v>
      </c>
      <c r="W102" s="67"/>
      <c r="X102" s="67"/>
      <c r="Y102" s="67"/>
      <c r="Z102" s="68"/>
      <c r="AA102" s="69">
        <f>+SUM(AA103:AA106)</f>
        <v>400000000</v>
      </c>
    </row>
    <row r="103" spans="20:27" s="53" customFormat="1" ht="13.5" customHeight="1">
      <c r="T103" s="66"/>
      <c r="U103" s="67"/>
      <c r="V103" s="67"/>
      <c r="W103" s="67" t="s">
        <v>94</v>
      </c>
      <c r="X103" s="67"/>
      <c r="Y103" s="67"/>
      <c r="Z103" s="68"/>
      <c r="AA103" s="69">
        <v>100000000</v>
      </c>
    </row>
    <row r="104" spans="20:27" s="53" customFormat="1" ht="13.5" customHeight="1">
      <c r="T104" s="66"/>
      <c r="U104" s="67"/>
      <c r="V104" s="67"/>
      <c r="W104" s="67" t="s">
        <v>95</v>
      </c>
      <c r="X104" s="67"/>
      <c r="Y104" s="67"/>
      <c r="Z104" s="68"/>
      <c r="AA104" s="69">
        <v>100000000</v>
      </c>
    </row>
    <row r="105" spans="20:27" s="53" customFormat="1" ht="13.5" customHeight="1">
      <c r="T105" s="66"/>
      <c r="U105" s="67"/>
      <c r="V105" s="67"/>
      <c r="W105" s="67" t="s">
        <v>96</v>
      </c>
      <c r="X105" s="67"/>
      <c r="Y105" s="67"/>
      <c r="Z105" s="68"/>
      <c r="AA105" s="69">
        <v>100000000</v>
      </c>
    </row>
    <row r="106" spans="20:27" s="53" customFormat="1" ht="13.5" customHeight="1">
      <c r="T106" s="66"/>
      <c r="U106" s="67"/>
      <c r="V106" s="67"/>
      <c r="W106" s="67" t="s">
        <v>97</v>
      </c>
      <c r="X106" s="67"/>
      <c r="Y106" s="67"/>
      <c r="Z106" s="68"/>
      <c r="AA106" s="69">
        <v>100000000</v>
      </c>
    </row>
    <row r="107" spans="20:27" s="53" customFormat="1" ht="13.5" customHeight="1">
      <c r="T107" s="66"/>
      <c r="U107" s="67"/>
      <c r="V107" s="67" t="s">
        <v>98</v>
      </c>
      <c r="W107" s="67"/>
      <c r="X107" s="67"/>
      <c r="Y107" s="67"/>
      <c r="Z107" s="68"/>
      <c r="AA107" s="69">
        <f>+AA108+AA109</f>
        <v>297000000</v>
      </c>
    </row>
    <row r="108" spans="20:27" s="53" customFormat="1" ht="13.5" customHeight="1">
      <c r="T108" s="66"/>
      <c r="U108" s="67"/>
      <c r="V108" s="67"/>
      <c r="W108" s="67" t="s">
        <v>99</v>
      </c>
      <c r="X108" s="67"/>
      <c r="Y108" s="67"/>
      <c r="Z108" s="68"/>
      <c r="AA108" s="69">
        <v>197000000</v>
      </c>
    </row>
    <row r="109" spans="20:27" s="53" customFormat="1" ht="13.5" customHeight="1">
      <c r="T109" s="66"/>
      <c r="U109" s="67"/>
      <c r="V109" s="67"/>
      <c r="W109" s="67" t="s">
        <v>100</v>
      </c>
      <c r="X109" s="67"/>
      <c r="Y109" s="67"/>
      <c r="Z109" s="68"/>
      <c r="AA109" s="69">
        <v>100000000</v>
      </c>
    </row>
    <row r="110" spans="20:27" s="53" customFormat="1" ht="13.5" customHeight="1">
      <c r="T110" s="66"/>
      <c r="U110" s="70"/>
      <c r="V110" s="67" t="s">
        <v>101</v>
      </c>
      <c r="W110" s="67"/>
      <c r="X110" s="67"/>
      <c r="Y110" s="67"/>
      <c r="Z110" s="68"/>
      <c r="AA110" s="69">
        <f>+AA111</f>
        <v>200000000</v>
      </c>
    </row>
    <row r="111" spans="20:27" s="53" customFormat="1" ht="13.5" customHeight="1">
      <c r="T111" s="66"/>
      <c r="U111" s="70"/>
      <c r="V111" s="67"/>
      <c r="W111" s="67" t="s">
        <v>102</v>
      </c>
      <c r="X111" s="67"/>
      <c r="Y111" s="67"/>
      <c r="Z111" s="68"/>
      <c r="AA111" s="69">
        <f>+SUM(AA112:AA114)</f>
        <v>200000000</v>
      </c>
    </row>
    <row r="112" spans="20:27" s="53" customFormat="1" ht="13.5" customHeight="1">
      <c r="T112" s="66"/>
      <c r="U112" s="70"/>
      <c r="V112" s="67"/>
      <c r="W112" s="67"/>
      <c r="X112" s="67" t="s">
        <v>103</v>
      </c>
      <c r="Y112" s="67"/>
      <c r="Z112" s="68"/>
      <c r="AA112" s="69">
        <v>75000000</v>
      </c>
    </row>
    <row r="113" spans="20:27" s="53" customFormat="1" ht="13.5" customHeight="1">
      <c r="T113" s="66"/>
      <c r="U113" s="70"/>
      <c r="V113" s="67"/>
      <c r="W113" s="67"/>
      <c r="X113" s="67" t="s">
        <v>104</v>
      </c>
      <c r="Y113" s="67"/>
      <c r="Z113" s="68"/>
      <c r="AA113" s="69">
        <v>50000000</v>
      </c>
    </row>
    <row r="114" spans="20:27" s="53" customFormat="1" ht="13.5" customHeight="1">
      <c r="T114" s="66"/>
      <c r="U114" s="70"/>
      <c r="V114" s="67"/>
      <c r="W114" s="67"/>
      <c r="X114" s="67" t="s">
        <v>105</v>
      </c>
      <c r="Y114" s="67"/>
      <c r="Z114" s="68"/>
      <c r="AA114" s="69">
        <v>75000000</v>
      </c>
    </row>
    <row r="115" spans="20:27" s="53" customFormat="1" ht="13.5" customHeight="1">
      <c r="T115" s="66"/>
      <c r="U115" s="67" t="s">
        <v>106</v>
      </c>
      <c r="V115" s="67"/>
      <c r="W115" s="67"/>
      <c r="X115" s="67"/>
      <c r="Y115" s="67"/>
      <c r="Z115" s="68"/>
      <c r="AA115" s="69">
        <f>+AA116</f>
        <v>102000000</v>
      </c>
    </row>
    <row r="116" spans="20:27" s="53" customFormat="1" ht="13.5" customHeight="1">
      <c r="T116" s="66"/>
      <c r="U116" s="67"/>
      <c r="V116" s="67" t="s">
        <v>107</v>
      </c>
      <c r="W116" s="67"/>
      <c r="X116" s="67"/>
      <c r="Y116" s="67"/>
      <c r="Z116" s="68"/>
      <c r="AA116" s="69">
        <v>102000000</v>
      </c>
    </row>
    <row r="117" spans="20:27" s="53" customFormat="1" ht="13.5" customHeight="1">
      <c r="T117" s="62" t="s">
        <v>108</v>
      </c>
      <c r="U117" s="63"/>
      <c r="V117" s="63"/>
      <c r="W117" s="63"/>
      <c r="X117" s="63"/>
      <c r="Y117" s="63"/>
      <c r="Z117" s="64"/>
      <c r="AA117" s="65">
        <f>+AA118+AA171+AA218+AA221+AA247+AA251+AA292+AA293+AA298+AA300+AA302+AA307</f>
        <v>51068039534.28776</v>
      </c>
    </row>
    <row r="118" spans="20:27" s="53" customFormat="1" ht="13.5" customHeight="1">
      <c r="T118" s="66"/>
      <c r="U118" s="67" t="s">
        <v>109</v>
      </c>
      <c r="V118" s="67"/>
      <c r="W118" s="67"/>
      <c r="X118" s="67"/>
      <c r="Y118" s="67"/>
      <c r="Z118" s="68"/>
      <c r="AA118" s="69">
        <f>+AA119+AA126+AA127+AA129+AA139+AA153+AA159+AA161+AA165+AA169</f>
        <v>6069000000.28776</v>
      </c>
    </row>
    <row r="119" spans="20:27" s="53" customFormat="1" ht="13.5" customHeight="1">
      <c r="T119" s="66"/>
      <c r="U119" s="67"/>
      <c r="V119" s="67" t="s">
        <v>110</v>
      </c>
      <c r="W119" s="67"/>
      <c r="X119" s="67"/>
      <c r="Y119" s="67"/>
      <c r="Z119" s="68"/>
      <c r="AA119" s="69">
        <f>+AA120+AA121+AA122+AA123+AA124+AA125</f>
        <v>1257174863.58858</v>
      </c>
    </row>
    <row r="120" spans="20:27" s="53" customFormat="1" ht="13.5" customHeight="1">
      <c r="T120" s="66"/>
      <c r="U120" s="67"/>
      <c r="V120" s="67"/>
      <c r="W120" s="67" t="s">
        <v>111</v>
      </c>
      <c r="X120" s="67"/>
      <c r="Y120" s="67"/>
      <c r="Z120" s="68"/>
      <c r="AA120" s="69">
        <f>273723906.622837</f>
        <v>273723906.622837</v>
      </c>
    </row>
    <row r="121" spans="20:27" s="53" customFormat="1" ht="13.5" customHeight="1">
      <c r="T121" s="66"/>
      <c r="U121" s="67"/>
      <c r="V121" s="67"/>
      <c r="W121" s="67" t="s">
        <v>112</v>
      </c>
      <c r="X121" s="67"/>
      <c r="Y121" s="67"/>
      <c r="Z121" s="68"/>
      <c r="AA121" s="69">
        <f>63868911.5453286</f>
        <v>63868911.5453286</v>
      </c>
    </row>
    <row r="122" spans="20:27" s="53" customFormat="1" ht="13.5" customHeight="1">
      <c r="T122" s="66"/>
      <c r="U122" s="67"/>
      <c r="V122" s="67"/>
      <c r="W122" s="67" t="s">
        <v>113</v>
      </c>
      <c r="X122" s="67"/>
      <c r="Y122" s="67"/>
      <c r="Z122" s="68"/>
      <c r="AA122" s="69">
        <f>58394433.4128719</f>
        <v>58394433.4128719</v>
      </c>
    </row>
    <row r="123" spans="20:27" s="53" customFormat="1" ht="13.5" customHeight="1">
      <c r="T123" s="66"/>
      <c r="U123" s="67"/>
      <c r="V123" s="67"/>
      <c r="W123" s="67" t="s">
        <v>114</v>
      </c>
      <c r="X123" s="67"/>
      <c r="Y123" s="67"/>
      <c r="Z123" s="68"/>
      <c r="AA123" s="69">
        <f>136861953.311419</f>
        <v>136861953.311419</v>
      </c>
    </row>
    <row r="124" spans="20:27" s="53" customFormat="1" ht="13.5" customHeight="1">
      <c r="T124" s="66"/>
      <c r="U124" s="67"/>
      <c r="V124" s="67"/>
      <c r="W124" s="67" t="s">
        <v>115</v>
      </c>
      <c r="X124" s="67"/>
      <c r="Y124" s="67"/>
      <c r="Z124" s="68"/>
      <c r="AA124" s="69">
        <f>557484356.488511+13200000</f>
        <v>570684356.488511</v>
      </c>
    </row>
    <row r="125" spans="20:27" s="53" customFormat="1" ht="13.5" customHeight="1">
      <c r="T125" s="66"/>
      <c r="U125" s="67"/>
      <c r="V125" s="67"/>
      <c r="W125" s="67" t="s">
        <v>116</v>
      </c>
      <c r="X125" s="67"/>
      <c r="Y125" s="67"/>
      <c r="Z125" s="68"/>
      <c r="AA125" s="69">
        <f>91241302.2076123+62400000</f>
        <v>153641302.2076123</v>
      </c>
    </row>
    <row r="126" spans="20:27" s="53" customFormat="1" ht="13.5" customHeight="1">
      <c r="T126" s="66"/>
      <c r="U126" s="67"/>
      <c r="V126" s="67" t="s">
        <v>117</v>
      </c>
      <c r="W126" s="67"/>
      <c r="X126" s="67"/>
      <c r="Y126" s="67"/>
      <c r="Z126" s="68"/>
      <c r="AA126" s="69"/>
    </row>
    <row r="127" spans="20:27" s="53" customFormat="1" ht="13.5" customHeight="1">
      <c r="T127" s="66"/>
      <c r="U127" s="67"/>
      <c r="V127" s="67" t="s">
        <v>118</v>
      </c>
      <c r="W127" s="67"/>
      <c r="X127" s="67"/>
      <c r="Y127" s="67"/>
      <c r="Z127" s="68"/>
      <c r="AA127" s="69">
        <f>+AA128</f>
        <v>45620651.10380617</v>
      </c>
    </row>
    <row r="128" spans="20:27" s="53" customFormat="1" ht="13.5" customHeight="1">
      <c r="T128" s="66"/>
      <c r="U128" s="67"/>
      <c r="V128" s="67"/>
      <c r="W128" s="67" t="s">
        <v>118</v>
      </c>
      <c r="X128" s="67"/>
      <c r="Y128" s="67"/>
      <c r="Z128" s="68"/>
      <c r="AA128" s="69">
        <v>45620651.10380617</v>
      </c>
    </row>
    <row r="129" spans="20:27" s="53" customFormat="1" ht="13.5" customHeight="1">
      <c r="T129" s="66"/>
      <c r="U129" s="67"/>
      <c r="V129" s="67" t="s">
        <v>119</v>
      </c>
      <c r="W129" s="67"/>
      <c r="X129" s="67"/>
      <c r="Y129" s="67"/>
      <c r="Z129" s="68"/>
      <c r="AA129" s="69">
        <f>+AA130+AA133+AA137</f>
        <v>2062177253.3705757</v>
      </c>
    </row>
    <row r="130" spans="20:27" s="53" customFormat="1" ht="13.5" customHeight="1">
      <c r="T130" s="66"/>
      <c r="U130" s="67"/>
      <c r="V130" s="67"/>
      <c r="W130" s="67" t="s">
        <v>120</v>
      </c>
      <c r="X130" s="67"/>
      <c r="Y130" s="67"/>
      <c r="Z130" s="68"/>
      <c r="AA130" s="69">
        <f>+AA131+AA132</f>
        <v>1362995154.5536423</v>
      </c>
    </row>
    <row r="131" spans="20:27" s="53" customFormat="1" ht="13.5" customHeight="1">
      <c r="T131" s="66"/>
      <c r="U131" s="67"/>
      <c r="V131" s="67"/>
      <c r="W131" s="67"/>
      <c r="X131" s="67" t="s">
        <v>121</v>
      </c>
      <c r="Y131" s="67"/>
      <c r="Z131" s="68"/>
      <c r="AA131" s="69">
        <f>1225279447.34603+50000000-3525595</f>
        <v>1271753852.34603</v>
      </c>
    </row>
    <row r="132" spans="20:27" s="53" customFormat="1" ht="13.5" customHeight="1">
      <c r="T132" s="66"/>
      <c r="U132" s="67"/>
      <c r="V132" s="67"/>
      <c r="W132" s="67"/>
      <c r="X132" s="67" t="s">
        <v>122</v>
      </c>
      <c r="Y132" s="67"/>
      <c r="Z132" s="68"/>
      <c r="AA132" s="69">
        <v>91241302.20761234</v>
      </c>
    </row>
    <row r="133" spans="20:27" s="53" customFormat="1" ht="13.5" customHeight="1">
      <c r="T133" s="66"/>
      <c r="U133" s="67"/>
      <c r="V133" s="67"/>
      <c r="W133" s="67" t="s">
        <v>123</v>
      </c>
      <c r="X133" s="67"/>
      <c r="Y133" s="67"/>
      <c r="Z133" s="68"/>
      <c r="AA133" s="69">
        <f>+AA134+AA135+AA136</f>
        <v>415512890.2534666</v>
      </c>
    </row>
    <row r="134" spans="20:27" s="53" customFormat="1" ht="13.5" customHeight="1">
      <c r="T134" s="66"/>
      <c r="U134" s="67"/>
      <c r="V134" s="67"/>
      <c r="W134" s="67"/>
      <c r="X134" s="67" t="s">
        <v>124</v>
      </c>
      <c r="Y134" s="67"/>
      <c r="Z134" s="68"/>
      <c r="AA134" s="69">
        <v>0</v>
      </c>
    </row>
    <row r="135" spans="20:27" s="53" customFormat="1" ht="13.5" customHeight="1">
      <c r="T135" s="66"/>
      <c r="U135" s="67"/>
      <c r="V135" s="67"/>
      <c r="W135" s="67"/>
      <c r="X135" s="67" t="s">
        <v>125</v>
      </c>
      <c r="Y135" s="67"/>
      <c r="Z135" s="68"/>
      <c r="AA135" s="69">
        <v>6751856.3633633135</v>
      </c>
    </row>
    <row r="136" spans="20:27" s="53" customFormat="1" ht="13.5" customHeight="1">
      <c r="T136" s="66"/>
      <c r="U136" s="67"/>
      <c r="V136" s="67"/>
      <c r="W136" s="67"/>
      <c r="X136" s="67" t="s">
        <v>121</v>
      </c>
      <c r="Y136" s="67"/>
      <c r="Z136" s="68"/>
      <c r="AA136" s="69">
        <v>408761033.8901033</v>
      </c>
    </row>
    <row r="137" spans="20:27" s="53" customFormat="1" ht="13.5" customHeight="1">
      <c r="T137" s="66"/>
      <c r="U137" s="67"/>
      <c r="V137" s="67"/>
      <c r="W137" s="67" t="s">
        <v>126</v>
      </c>
      <c r="X137" s="67"/>
      <c r="Y137" s="67"/>
      <c r="Z137" s="68"/>
      <c r="AA137" s="69">
        <f>+AA138</f>
        <v>283669208.5634668</v>
      </c>
    </row>
    <row r="138" spans="20:27" s="53" customFormat="1" ht="13.5" customHeight="1">
      <c r="T138" s="66"/>
      <c r="U138" s="67"/>
      <c r="V138" s="67"/>
      <c r="W138" s="67"/>
      <c r="X138" s="67" t="s">
        <v>126</v>
      </c>
      <c r="Y138" s="67"/>
      <c r="Z138" s="68"/>
      <c r="AA138" s="69">
        <v>283669208.5634668</v>
      </c>
    </row>
    <row r="139" spans="20:27" s="53" customFormat="1" ht="13.5" customHeight="1">
      <c r="T139" s="66"/>
      <c r="U139" s="67"/>
      <c r="V139" s="67" t="s">
        <v>127</v>
      </c>
      <c r="W139" s="67"/>
      <c r="X139" s="67"/>
      <c r="Y139" s="67"/>
      <c r="Z139" s="68"/>
      <c r="AA139" s="69">
        <f>+AA140+AA142+AA145+AA147+AA151</f>
        <v>1805574129.3864405</v>
      </c>
    </row>
    <row r="140" spans="20:27" s="53" customFormat="1" ht="13.5" customHeight="1">
      <c r="T140" s="66"/>
      <c r="U140" s="67"/>
      <c r="V140" s="67"/>
      <c r="W140" s="67" t="s">
        <v>128</v>
      </c>
      <c r="X140" s="67"/>
      <c r="Y140" s="67"/>
      <c r="Z140" s="68"/>
      <c r="AA140" s="69">
        <f>+AA141</f>
        <v>109398321.3469272</v>
      </c>
    </row>
    <row r="141" spans="20:27" s="53" customFormat="1" ht="13.5" customHeight="1">
      <c r="T141" s="66"/>
      <c r="U141" s="67"/>
      <c r="V141" s="67"/>
      <c r="W141" s="67"/>
      <c r="X141" s="67" t="s">
        <v>128</v>
      </c>
      <c r="Y141" s="67"/>
      <c r="Z141" s="68"/>
      <c r="AA141" s="69">
        <v>109398321.3469272</v>
      </c>
    </row>
    <row r="142" spans="20:27" s="53" customFormat="1" ht="13.5" customHeight="1">
      <c r="T142" s="66"/>
      <c r="U142" s="67"/>
      <c r="V142" s="67"/>
      <c r="W142" s="67" t="s">
        <v>129</v>
      </c>
      <c r="X142" s="67"/>
      <c r="Y142" s="67"/>
      <c r="Z142" s="68"/>
      <c r="AA142" s="69">
        <f>+AA143+AA144</f>
        <v>859949273.3067464</v>
      </c>
    </row>
    <row r="143" spans="20:27" s="53" customFormat="1" ht="13.5" customHeight="1">
      <c r="T143" s="66"/>
      <c r="U143" s="67"/>
      <c r="V143" s="67"/>
      <c r="W143" s="67"/>
      <c r="X143" s="67" t="s">
        <v>130</v>
      </c>
      <c r="Y143" s="67"/>
      <c r="Z143" s="68"/>
      <c r="AA143" s="69">
        <v>0</v>
      </c>
    </row>
    <row r="144" spans="20:27" s="53" customFormat="1" ht="13.5" customHeight="1">
      <c r="T144" s="66"/>
      <c r="U144" s="67"/>
      <c r="V144" s="67"/>
      <c r="W144" s="67"/>
      <c r="X144" s="67" t="s">
        <v>121</v>
      </c>
      <c r="Y144" s="67"/>
      <c r="Z144" s="68"/>
      <c r="AA144" s="69">
        <v>859949273.3067464</v>
      </c>
    </row>
    <row r="145" spans="20:27" s="53" customFormat="1" ht="13.5" customHeight="1">
      <c r="T145" s="66"/>
      <c r="U145" s="67"/>
      <c r="V145" s="67"/>
      <c r="W145" s="67" t="s">
        <v>131</v>
      </c>
      <c r="X145" s="67"/>
      <c r="Y145" s="67"/>
      <c r="Z145" s="68"/>
      <c r="AA145" s="69">
        <f>+AA146</f>
        <v>547447813.245674</v>
      </c>
    </row>
    <row r="146" spans="20:27" s="53" customFormat="1" ht="13.5" customHeight="1">
      <c r="T146" s="66"/>
      <c r="U146" s="67"/>
      <c r="V146" s="67"/>
      <c r="W146" s="67"/>
      <c r="X146" s="67" t="s">
        <v>131</v>
      </c>
      <c r="Y146" s="67"/>
      <c r="Z146" s="68"/>
      <c r="AA146" s="69">
        <v>547447813.245674</v>
      </c>
    </row>
    <row r="147" spans="20:27" s="53" customFormat="1" ht="13.5" customHeight="1">
      <c r="T147" s="66"/>
      <c r="U147" s="67"/>
      <c r="V147" s="67"/>
      <c r="W147" s="67" t="s">
        <v>132</v>
      </c>
      <c r="X147" s="67"/>
      <c r="Y147" s="67"/>
      <c r="Z147" s="68"/>
      <c r="AA147" s="69">
        <f>+SUM(AA148:AA150)</f>
        <v>197537419.27948073</v>
      </c>
    </row>
    <row r="148" spans="20:27" s="53" customFormat="1" ht="13.5" customHeight="1">
      <c r="T148" s="66"/>
      <c r="U148" s="67"/>
      <c r="V148" s="67"/>
      <c r="W148" s="67"/>
      <c r="X148" s="67" t="s">
        <v>133</v>
      </c>
      <c r="Y148" s="67"/>
      <c r="Z148" s="68"/>
      <c r="AA148" s="69">
        <v>35857831.76759165</v>
      </c>
    </row>
    <row r="149" spans="20:27" s="53" customFormat="1" ht="13.5" customHeight="1">
      <c r="T149" s="66"/>
      <c r="U149" s="67"/>
      <c r="V149" s="67"/>
      <c r="W149" s="67"/>
      <c r="X149" s="67" t="s">
        <v>134</v>
      </c>
      <c r="Y149" s="67"/>
      <c r="Z149" s="68"/>
      <c r="AA149" s="69">
        <v>50547681.42301723</v>
      </c>
    </row>
    <row r="150" spans="20:27" s="53" customFormat="1" ht="13.5" customHeight="1">
      <c r="T150" s="66"/>
      <c r="U150" s="67"/>
      <c r="V150" s="67"/>
      <c r="W150" s="67"/>
      <c r="X150" s="67" t="s">
        <v>121</v>
      </c>
      <c r="Y150" s="67"/>
      <c r="Z150" s="68"/>
      <c r="AA150" s="69">
        <v>111131906.08887184</v>
      </c>
    </row>
    <row r="151" spans="20:27" s="53" customFormat="1" ht="13.5" customHeight="1">
      <c r="T151" s="66"/>
      <c r="U151" s="67"/>
      <c r="V151" s="67"/>
      <c r="W151" s="67" t="s">
        <v>135</v>
      </c>
      <c r="X151" s="67"/>
      <c r="Y151" s="67"/>
      <c r="Z151" s="68"/>
      <c r="AA151" s="69">
        <f>+AA152</f>
        <v>91241302.20761234</v>
      </c>
    </row>
    <row r="152" spans="20:27" s="53" customFormat="1" ht="13.5" customHeight="1">
      <c r="T152" s="66"/>
      <c r="U152" s="67"/>
      <c r="V152" s="67"/>
      <c r="W152" s="67"/>
      <c r="X152" s="67" t="s">
        <v>135</v>
      </c>
      <c r="Y152" s="67"/>
      <c r="Z152" s="68"/>
      <c r="AA152" s="69">
        <v>91241302.20761234</v>
      </c>
    </row>
    <row r="153" spans="20:27" s="53" customFormat="1" ht="13.5" customHeight="1">
      <c r="T153" s="66"/>
      <c r="U153" s="67"/>
      <c r="V153" s="67" t="s">
        <v>136</v>
      </c>
      <c r="W153" s="67"/>
      <c r="X153" s="67"/>
      <c r="Y153" s="67"/>
      <c r="Z153" s="68"/>
      <c r="AA153" s="69">
        <f>+AA154</f>
        <v>219982779.62255335</v>
      </c>
    </row>
    <row r="154" spans="20:27" s="53" customFormat="1" ht="13.5" customHeight="1">
      <c r="T154" s="66"/>
      <c r="U154" s="67"/>
      <c r="V154" s="67"/>
      <c r="W154" s="67" t="s">
        <v>137</v>
      </c>
      <c r="X154" s="67"/>
      <c r="Y154" s="67"/>
      <c r="Z154" s="68"/>
      <c r="AA154" s="69">
        <f>+AA155+AA156+AA157+AA158</f>
        <v>219982779.62255335</v>
      </c>
    </row>
    <row r="155" spans="20:27" s="53" customFormat="1" ht="13.5" customHeight="1">
      <c r="T155" s="66"/>
      <c r="U155" s="67"/>
      <c r="V155" s="67"/>
      <c r="W155" s="67"/>
      <c r="X155" s="67" t="s">
        <v>138</v>
      </c>
      <c r="Y155" s="67"/>
      <c r="Z155" s="68"/>
      <c r="AA155" s="69">
        <v>32938110.096948054</v>
      </c>
    </row>
    <row r="156" spans="20:27" s="53" customFormat="1" ht="13.5" customHeight="1">
      <c r="T156" s="66"/>
      <c r="U156" s="67"/>
      <c r="V156" s="67"/>
      <c r="W156" s="67"/>
      <c r="X156" s="67" t="s">
        <v>121</v>
      </c>
      <c r="Y156" s="67"/>
      <c r="Z156" s="68"/>
      <c r="AA156" s="69">
        <v>38868794.74044286</v>
      </c>
    </row>
    <row r="157" spans="20:27" s="53" customFormat="1" ht="13.5" customHeight="1">
      <c r="T157" s="66"/>
      <c r="U157" s="67"/>
      <c r="V157" s="67"/>
      <c r="W157" s="67"/>
      <c r="X157" s="67" t="s">
        <v>139</v>
      </c>
      <c r="Y157" s="67"/>
      <c r="Z157" s="68"/>
      <c r="AA157" s="69">
        <v>98814330.29084416</v>
      </c>
    </row>
    <row r="158" spans="20:27" s="53" customFormat="1" ht="13.5" customHeight="1">
      <c r="T158" s="66"/>
      <c r="U158" s="67"/>
      <c r="V158" s="67"/>
      <c r="W158" s="67"/>
      <c r="X158" s="67" t="s">
        <v>140</v>
      </c>
      <c r="Y158" s="67"/>
      <c r="Z158" s="68"/>
      <c r="AA158" s="69">
        <v>49361544.49431828</v>
      </c>
    </row>
    <row r="159" spans="20:27" s="53" customFormat="1" ht="13.5" customHeight="1">
      <c r="T159" s="66"/>
      <c r="U159" s="67"/>
      <c r="V159" s="67" t="s">
        <v>141</v>
      </c>
      <c r="W159" s="67"/>
      <c r="X159" s="67"/>
      <c r="Y159" s="67"/>
      <c r="Z159" s="68"/>
      <c r="AA159" s="69">
        <f>+AA160</f>
        <v>82299654.59126633</v>
      </c>
    </row>
    <row r="160" spans="20:27" s="53" customFormat="1" ht="13.5" customHeight="1">
      <c r="T160" s="66"/>
      <c r="U160" s="67"/>
      <c r="V160" s="67"/>
      <c r="W160" s="67" t="s">
        <v>142</v>
      </c>
      <c r="X160" s="67"/>
      <c r="Y160" s="67"/>
      <c r="Z160" s="68"/>
      <c r="AA160" s="69">
        <v>82299654.59126633</v>
      </c>
    </row>
    <row r="161" spans="20:27" s="53" customFormat="1" ht="13.5" customHeight="1">
      <c r="T161" s="66"/>
      <c r="U161" s="67"/>
      <c r="V161" s="67" t="s">
        <v>143</v>
      </c>
      <c r="W161" s="67"/>
      <c r="X161" s="67"/>
      <c r="Y161" s="67"/>
      <c r="Z161" s="68"/>
      <c r="AA161" s="69">
        <f>+AA162</f>
        <v>347811844.01541823</v>
      </c>
    </row>
    <row r="162" spans="20:27" s="53" customFormat="1" ht="13.5" customHeight="1">
      <c r="T162" s="66"/>
      <c r="U162" s="67"/>
      <c r="V162" s="67"/>
      <c r="W162" s="67" t="s">
        <v>136</v>
      </c>
      <c r="X162" s="67"/>
      <c r="Y162" s="67"/>
      <c r="Z162" s="68"/>
      <c r="AA162" s="69">
        <f>+AA163+AA164</f>
        <v>347811844.01541823</v>
      </c>
    </row>
    <row r="163" spans="20:27" s="53" customFormat="1" ht="13.5" customHeight="1">
      <c r="T163" s="66"/>
      <c r="U163" s="67"/>
      <c r="V163" s="67"/>
      <c r="W163" s="67"/>
      <c r="X163" s="67" t="s">
        <v>144</v>
      </c>
      <c r="Y163" s="67"/>
      <c r="Z163" s="68"/>
      <c r="AA163" s="69">
        <v>0</v>
      </c>
    </row>
    <row r="164" spans="20:27" s="53" customFormat="1" ht="13.5" customHeight="1">
      <c r="T164" s="66"/>
      <c r="U164" s="67"/>
      <c r="V164" s="67"/>
      <c r="W164" s="67"/>
      <c r="X164" s="67" t="s">
        <v>121</v>
      </c>
      <c r="Y164" s="67"/>
      <c r="Z164" s="68"/>
      <c r="AA164" s="69">
        <v>347811844.01541823</v>
      </c>
    </row>
    <row r="165" spans="20:27" s="53" customFormat="1" ht="13.5" customHeight="1">
      <c r="T165" s="66"/>
      <c r="U165" s="67"/>
      <c r="V165" s="67" t="s">
        <v>145</v>
      </c>
      <c r="W165" s="67"/>
      <c r="X165" s="67"/>
      <c r="Y165" s="67"/>
      <c r="Z165" s="68"/>
      <c r="AA165" s="69">
        <f>+AA166+AA167+AA168</f>
        <v>230749253.2830516</v>
      </c>
    </row>
    <row r="166" spans="20:27" s="53" customFormat="1" ht="13.5" customHeight="1">
      <c r="T166" s="66"/>
      <c r="U166" s="67"/>
      <c r="V166" s="67"/>
      <c r="W166" s="67" t="s">
        <v>121</v>
      </c>
      <c r="X166" s="67"/>
      <c r="Y166" s="67"/>
      <c r="Z166" s="68"/>
      <c r="AA166" s="69">
        <v>157756211.51696172</v>
      </c>
    </row>
    <row r="167" spans="20:27" s="53" customFormat="1" ht="13.5" customHeight="1">
      <c r="T167" s="66"/>
      <c r="U167" s="67"/>
      <c r="V167" s="67"/>
      <c r="W167" s="67" t="s">
        <v>146</v>
      </c>
      <c r="X167" s="67"/>
      <c r="Y167" s="67"/>
      <c r="Z167" s="68"/>
      <c r="AA167" s="69">
        <v>45620651.10380617</v>
      </c>
    </row>
    <row r="168" spans="20:27" s="53" customFormat="1" ht="13.5" customHeight="1">
      <c r="T168" s="66"/>
      <c r="U168" s="67"/>
      <c r="V168" s="67"/>
      <c r="W168" s="67" t="s">
        <v>147</v>
      </c>
      <c r="X168" s="67"/>
      <c r="Y168" s="67"/>
      <c r="Z168" s="68"/>
      <c r="AA168" s="69">
        <v>27372390.662283704</v>
      </c>
    </row>
    <row r="169" spans="20:27" s="53" customFormat="1" ht="13.5" customHeight="1">
      <c r="T169" s="66"/>
      <c r="U169" s="67"/>
      <c r="V169" s="67" t="s">
        <v>148</v>
      </c>
      <c r="W169" s="67"/>
      <c r="X169" s="67"/>
      <c r="Y169" s="67"/>
      <c r="Z169" s="68"/>
      <c r="AA169" s="69">
        <f>+AA170</f>
        <v>17609571.32606918</v>
      </c>
    </row>
    <row r="170" spans="20:27" s="53" customFormat="1" ht="13.5" customHeight="1">
      <c r="T170" s="66"/>
      <c r="U170" s="67"/>
      <c r="V170" s="67"/>
      <c r="W170" s="67" t="s">
        <v>149</v>
      </c>
      <c r="X170" s="67"/>
      <c r="Y170" s="67"/>
      <c r="Z170" s="68"/>
      <c r="AA170" s="69">
        <v>17609571.32606918</v>
      </c>
    </row>
    <row r="171" spans="20:27" s="53" customFormat="1" ht="13.5" customHeight="1">
      <c r="T171" s="66"/>
      <c r="U171" s="67" t="s">
        <v>150</v>
      </c>
      <c r="V171" s="67"/>
      <c r="W171" s="67"/>
      <c r="X171" s="67"/>
      <c r="Y171" s="67"/>
      <c r="Z171" s="68"/>
      <c r="AA171" s="69">
        <f>+AA172+AA175+AA178+AA182+AA183+AA192+AA193</f>
        <v>9134289534</v>
      </c>
    </row>
    <row r="172" spans="20:27" s="53" customFormat="1" ht="13.5" customHeight="1">
      <c r="T172" s="66"/>
      <c r="U172" s="67"/>
      <c r="V172" s="67" t="s">
        <v>151</v>
      </c>
      <c r="W172" s="67"/>
      <c r="X172" s="67"/>
      <c r="Y172" s="67"/>
      <c r="Z172" s="68"/>
      <c r="AA172" s="69">
        <f>+AA173+AA174</f>
        <v>600000000</v>
      </c>
    </row>
    <row r="173" spans="20:27" s="53" customFormat="1" ht="13.5" customHeight="1">
      <c r="T173" s="66"/>
      <c r="U173" s="67"/>
      <c r="V173" s="67"/>
      <c r="W173" s="67" t="s">
        <v>152</v>
      </c>
      <c r="X173" s="67"/>
      <c r="Y173" s="67"/>
      <c r="Z173" s="68"/>
      <c r="AA173" s="69"/>
    </row>
    <row r="174" spans="20:27" s="53" customFormat="1" ht="13.5" customHeight="1">
      <c r="T174" s="66"/>
      <c r="U174" s="67"/>
      <c r="V174" s="67"/>
      <c r="W174" s="67" t="s">
        <v>121</v>
      </c>
      <c r="X174" s="67"/>
      <c r="Y174" s="67"/>
      <c r="Z174" s="68"/>
      <c r="AA174" s="69">
        <v>600000000</v>
      </c>
    </row>
    <row r="175" spans="20:27" s="53" customFormat="1" ht="13.5" customHeight="1">
      <c r="T175" s="66"/>
      <c r="U175" s="67"/>
      <c r="V175" s="67" t="s">
        <v>153</v>
      </c>
      <c r="W175" s="67"/>
      <c r="X175" s="67"/>
      <c r="Y175" s="67"/>
      <c r="Z175" s="68"/>
      <c r="AA175" s="69">
        <f>+AA176+AA177</f>
        <v>630100000</v>
      </c>
    </row>
    <row r="176" spans="20:27" s="53" customFormat="1" ht="13.5" customHeight="1">
      <c r="T176" s="66"/>
      <c r="U176" s="67"/>
      <c r="V176" s="67"/>
      <c r="W176" s="67" t="s">
        <v>154</v>
      </c>
      <c r="X176" s="67"/>
      <c r="Y176" s="67"/>
      <c r="Z176" s="68"/>
      <c r="AA176" s="69"/>
    </row>
    <row r="177" spans="20:27" s="53" customFormat="1" ht="13.5" customHeight="1">
      <c r="T177" s="66"/>
      <c r="U177" s="67"/>
      <c r="V177" s="67"/>
      <c r="W177" s="67" t="s">
        <v>121</v>
      </c>
      <c r="X177" s="67"/>
      <c r="Y177" s="67"/>
      <c r="Z177" s="68"/>
      <c r="AA177" s="69">
        <f>276800000+353300000</f>
        <v>630100000</v>
      </c>
    </row>
    <row r="178" spans="20:27" s="53" customFormat="1" ht="13.5" customHeight="1">
      <c r="T178" s="66"/>
      <c r="U178" s="67"/>
      <c r="V178" s="67" t="s">
        <v>155</v>
      </c>
      <c r="W178" s="67"/>
      <c r="X178" s="67"/>
      <c r="Y178" s="67"/>
      <c r="Z178" s="68"/>
      <c r="AA178" s="69">
        <f>+AA179+AA180+AA181</f>
        <v>500000000</v>
      </c>
    </row>
    <row r="179" spans="20:27" s="53" customFormat="1" ht="13.5" customHeight="1">
      <c r="T179" s="66"/>
      <c r="U179" s="67"/>
      <c r="V179" s="67"/>
      <c r="W179" s="67" t="s">
        <v>156</v>
      </c>
      <c r="X179" s="67"/>
      <c r="Y179" s="67"/>
      <c r="Z179" s="68"/>
      <c r="AA179" s="69">
        <v>60000000</v>
      </c>
    </row>
    <row r="180" spans="20:27" s="53" customFormat="1" ht="13.5" customHeight="1">
      <c r="T180" s="66"/>
      <c r="U180" s="67"/>
      <c r="V180" s="67"/>
      <c r="W180" s="67" t="s">
        <v>154</v>
      </c>
      <c r="X180" s="67"/>
      <c r="Y180" s="67"/>
      <c r="Z180" s="68"/>
      <c r="AA180" s="69">
        <v>150000000</v>
      </c>
    </row>
    <row r="181" spans="20:27" s="53" customFormat="1" ht="13.5" customHeight="1">
      <c r="T181" s="66"/>
      <c r="U181" s="67"/>
      <c r="V181" s="67"/>
      <c r="W181" s="67" t="s">
        <v>121</v>
      </c>
      <c r="X181" s="67"/>
      <c r="Y181" s="67"/>
      <c r="Z181" s="68"/>
      <c r="AA181" s="69">
        <v>290000000</v>
      </c>
    </row>
    <row r="182" spans="20:27" s="53" customFormat="1" ht="13.5" customHeight="1">
      <c r="T182" s="66"/>
      <c r="U182" s="67"/>
      <c r="V182" s="67" t="s">
        <v>150</v>
      </c>
      <c r="W182" s="67"/>
      <c r="X182" s="67"/>
      <c r="Y182" s="67"/>
      <c r="Z182" s="68"/>
      <c r="AA182" s="69">
        <v>0</v>
      </c>
    </row>
    <row r="183" spans="20:27" s="53" customFormat="1" ht="13.5" customHeight="1">
      <c r="T183" s="66"/>
      <c r="U183" s="67"/>
      <c r="V183" s="67" t="s">
        <v>157</v>
      </c>
      <c r="W183" s="67"/>
      <c r="X183" s="67"/>
      <c r="Y183" s="67"/>
      <c r="Z183" s="68"/>
      <c r="AA183" s="69">
        <f>+AA184+AA190</f>
        <v>5471689534</v>
      </c>
    </row>
    <row r="184" spans="20:27" s="53" customFormat="1" ht="13.5" customHeight="1">
      <c r="T184" s="66"/>
      <c r="U184" s="67"/>
      <c r="V184" s="67"/>
      <c r="W184" s="67" t="s">
        <v>158</v>
      </c>
      <c r="X184" s="67"/>
      <c r="Y184" s="67"/>
      <c r="Z184" s="68"/>
      <c r="AA184" s="69">
        <f>+AA185+AA186+AA187+AA188</f>
        <v>850000000</v>
      </c>
    </row>
    <row r="185" spans="20:27" s="53" customFormat="1" ht="13.5" customHeight="1">
      <c r="T185" s="66"/>
      <c r="U185" s="67"/>
      <c r="V185" s="67"/>
      <c r="W185" s="67"/>
      <c r="X185" s="67" t="s">
        <v>159</v>
      </c>
      <c r="Y185" s="67"/>
      <c r="Z185" s="68"/>
      <c r="AA185" s="69">
        <v>200000000</v>
      </c>
    </row>
    <row r="186" spans="20:27" s="53" customFormat="1" ht="13.5" customHeight="1">
      <c r="T186" s="66"/>
      <c r="U186" s="67"/>
      <c r="V186" s="67"/>
      <c r="W186" s="67"/>
      <c r="X186" s="67" t="s">
        <v>160</v>
      </c>
      <c r="Y186" s="67"/>
      <c r="Z186" s="68"/>
      <c r="AA186" s="69">
        <v>150000000</v>
      </c>
    </row>
    <row r="187" spans="20:27" s="53" customFormat="1" ht="13.5" customHeight="1">
      <c r="T187" s="66"/>
      <c r="U187" s="67"/>
      <c r="V187" s="67"/>
      <c r="W187" s="67"/>
      <c r="X187" s="67" t="s">
        <v>156</v>
      </c>
      <c r="Y187" s="67"/>
      <c r="Z187" s="68"/>
      <c r="AA187" s="69">
        <v>500000000</v>
      </c>
    </row>
    <row r="188" spans="20:27" s="53" customFormat="1" ht="13.5" customHeight="1">
      <c r="T188" s="66"/>
      <c r="U188" s="67"/>
      <c r="V188" s="67"/>
      <c r="W188" s="67"/>
      <c r="X188" s="67" t="s">
        <v>161</v>
      </c>
      <c r="Y188" s="67"/>
      <c r="Z188" s="68"/>
      <c r="AA188" s="69"/>
    </row>
    <row r="189" spans="20:27" s="53" customFormat="1" ht="13.5" customHeight="1">
      <c r="T189" s="66"/>
      <c r="U189" s="67"/>
      <c r="V189" s="67"/>
      <c r="W189" s="67"/>
      <c r="X189" s="67" t="s">
        <v>162</v>
      </c>
      <c r="Y189" s="67"/>
      <c r="Z189" s="68"/>
      <c r="AA189" s="69"/>
    </row>
    <row r="190" spans="20:27" s="53" customFormat="1" ht="13.5" customHeight="1">
      <c r="T190" s="66"/>
      <c r="U190" s="67"/>
      <c r="V190" s="67"/>
      <c r="W190" s="67" t="s">
        <v>163</v>
      </c>
      <c r="X190" s="67"/>
      <c r="Y190" s="67"/>
      <c r="Z190" s="68"/>
      <c r="AA190" s="69">
        <f>+AA191</f>
        <v>4621689534</v>
      </c>
    </row>
    <row r="191" spans="20:27" s="53" customFormat="1" ht="13.5" customHeight="1">
      <c r="T191" s="66"/>
      <c r="U191" s="67"/>
      <c r="V191" s="67"/>
      <c r="W191" s="67"/>
      <c r="X191" s="67" t="s">
        <v>121</v>
      </c>
      <c r="Y191" s="67"/>
      <c r="Z191" s="68"/>
      <c r="AA191" s="69">
        <f>4546689534+75000000</f>
        <v>4621689534</v>
      </c>
    </row>
    <row r="192" spans="20:27" s="53" customFormat="1" ht="13.5" customHeight="1">
      <c r="T192" s="66"/>
      <c r="U192" s="67"/>
      <c r="V192" s="67" t="s">
        <v>164</v>
      </c>
      <c r="W192" s="67"/>
      <c r="X192" s="67"/>
      <c r="Y192" s="67"/>
      <c r="Z192" s="68"/>
      <c r="AA192" s="69">
        <v>173300000</v>
      </c>
    </row>
    <row r="193" spans="20:27" s="53" customFormat="1" ht="13.5" customHeight="1">
      <c r="T193" s="66"/>
      <c r="U193" s="67"/>
      <c r="V193" s="67" t="s">
        <v>165</v>
      </c>
      <c r="W193" s="67"/>
      <c r="X193" s="67"/>
      <c r="Y193" s="67"/>
      <c r="Z193" s="68"/>
      <c r="AA193" s="69">
        <f>+AA194+AA195+AA202+AA205+AA206+AA207+AA208+AA211+AA212+AA214+AA215</f>
        <v>1759200000</v>
      </c>
    </row>
    <row r="194" spans="20:27" s="53" customFormat="1" ht="13.5" customHeight="1">
      <c r="T194" s="66"/>
      <c r="U194" s="67"/>
      <c r="V194" s="67"/>
      <c r="W194" s="67" t="s">
        <v>166</v>
      </c>
      <c r="X194" s="67"/>
      <c r="Y194" s="67"/>
      <c r="Z194" s="68"/>
      <c r="AA194" s="69">
        <v>100000000</v>
      </c>
    </row>
    <row r="195" spans="20:27" s="53" customFormat="1" ht="13.5" customHeight="1">
      <c r="T195" s="66"/>
      <c r="U195" s="67"/>
      <c r="V195" s="67"/>
      <c r="W195" s="67" t="s">
        <v>167</v>
      </c>
      <c r="X195" s="67"/>
      <c r="Y195" s="67"/>
      <c r="Z195" s="68"/>
      <c r="AA195" s="69">
        <f>SUM(AA196:AA201)</f>
        <v>384200000</v>
      </c>
    </row>
    <row r="196" spans="20:27" s="53" customFormat="1" ht="13.5" customHeight="1">
      <c r="T196" s="66"/>
      <c r="U196" s="67"/>
      <c r="V196" s="67"/>
      <c r="W196" s="67"/>
      <c r="X196" s="67" t="s">
        <v>168</v>
      </c>
      <c r="Y196" s="67"/>
      <c r="Z196" s="68"/>
      <c r="AA196" s="69"/>
    </row>
    <row r="197" spans="20:27" s="53" customFormat="1" ht="13.5" customHeight="1">
      <c r="T197" s="66"/>
      <c r="U197" s="67"/>
      <c r="V197" s="67"/>
      <c r="W197" s="67"/>
      <c r="X197" s="67" t="s">
        <v>169</v>
      </c>
      <c r="Y197" s="67"/>
      <c r="Z197" s="68"/>
      <c r="AA197" s="69">
        <v>252200000</v>
      </c>
    </row>
    <row r="198" spans="20:27" s="53" customFormat="1" ht="13.5" customHeight="1">
      <c r="T198" s="66"/>
      <c r="U198" s="67"/>
      <c r="V198" s="67"/>
      <c r="W198" s="67"/>
      <c r="X198" s="67" t="s">
        <v>170</v>
      </c>
      <c r="Y198" s="67"/>
      <c r="Z198" s="68"/>
      <c r="AA198" s="69">
        <v>21400000</v>
      </c>
    </row>
    <row r="199" spans="20:27" s="53" customFormat="1" ht="13.5" customHeight="1">
      <c r="T199" s="66"/>
      <c r="U199" s="67"/>
      <c r="V199" s="67"/>
      <c r="W199" s="67"/>
      <c r="X199" s="67" t="s">
        <v>171</v>
      </c>
      <c r="Y199" s="67"/>
      <c r="Z199" s="68"/>
      <c r="AA199" s="69">
        <v>42800000</v>
      </c>
    </row>
    <row r="200" spans="20:27" s="53" customFormat="1" ht="13.5" customHeight="1">
      <c r="T200" s="66"/>
      <c r="U200" s="67"/>
      <c r="V200" s="67"/>
      <c r="W200" s="67"/>
      <c r="X200" s="67" t="s">
        <v>172</v>
      </c>
      <c r="Y200" s="67"/>
      <c r="Z200" s="68"/>
      <c r="AA200" s="69">
        <v>25000000</v>
      </c>
    </row>
    <row r="201" spans="20:27" s="53" customFormat="1" ht="13.5" customHeight="1">
      <c r="T201" s="66"/>
      <c r="U201" s="67"/>
      <c r="V201" s="67"/>
      <c r="W201" s="67"/>
      <c r="X201" s="67" t="s">
        <v>173</v>
      </c>
      <c r="Y201" s="67"/>
      <c r="Z201" s="68"/>
      <c r="AA201" s="69">
        <v>42800000</v>
      </c>
    </row>
    <row r="202" spans="20:27" s="53" customFormat="1" ht="13.5" customHeight="1">
      <c r="T202" s="66"/>
      <c r="U202" s="67"/>
      <c r="V202" s="67"/>
      <c r="W202" s="67" t="s">
        <v>174</v>
      </c>
      <c r="X202" s="67"/>
      <c r="Y202" s="67"/>
      <c r="Z202" s="68"/>
      <c r="AA202" s="69">
        <f>SUM(AA203:AA204)</f>
        <v>150000000</v>
      </c>
    </row>
    <row r="203" spans="20:27" s="53" customFormat="1" ht="13.5" customHeight="1">
      <c r="T203" s="66"/>
      <c r="U203" s="67"/>
      <c r="V203" s="67"/>
      <c r="W203" s="67"/>
      <c r="X203" s="67" t="s">
        <v>154</v>
      </c>
      <c r="Y203" s="67"/>
      <c r="Z203" s="68"/>
      <c r="AA203" s="69"/>
    </row>
    <row r="204" spans="20:27" s="53" customFormat="1" ht="13.5" customHeight="1">
      <c r="T204" s="66"/>
      <c r="U204" s="67"/>
      <c r="V204" s="67"/>
      <c r="W204" s="67"/>
      <c r="X204" s="67" t="s">
        <v>121</v>
      </c>
      <c r="Y204" s="67"/>
      <c r="Z204" s="68"/>
      <c r="AA204" s="69">
        <v>150000000</v>
      </c>
    </row>
    <row r="205" spans="20:27" s="53" customFormat="1" ht="13.5" customHeight="1">
      <c r="T205" s="66"/>
      <c r="U205" s="67"/>
      <c r="V205" s="67"/>
      <c r="W205" s="67" t="s">
        <v>175</v>
      </c>
      <c r="X205" s="67"/>
      <c r="Y205" s="67"/>
      <c r="Z205" s="68"/>
      <c r="AA205" s="69">
        <v>250000000</v>
      </c>
    </row>
    <row r="206" spans="20:27" s="53" customFormat="1" ht="13.5" customHeight="1">
      <c r="T206" s="66"/>
      <c r="U206" s="67"/>
      <c r="V206" s="67"/>
      <c r="W206" s="67" t="s">
        <v>176</v>
      </c>
      <c r="X206" s="67"/>
      <c r="Y206" s="67"/>
      <c r="Z206" s="68"/>
      <c r="AA206" s="69">
        <v>50000000</v>
      </c>
    </row>
    <row r="207" spans="20:27" s="53" customFormat="1" ht="13.5" customHeight="1">
      <c r="T207" s="66"/>
      <c r="U207" s="67"/>
      <c r="V207" s="67"/>
      <c r="W207" s="67" t="s">
        <v>96</v>
      </c>
      <c r="X207" s="67"/>
      <c r="Y207" s="67"/>
      <c r="Z207" s="68"/>
      <c r="AA207" s="69">
        <v>150000000</v>
      </c>
    </row>
    <row r="208" spans="20:27" s="53" customFormat="1" ht="13.5" customHeight="1">
      <c r="T208" s="66"/>
      <c r="U208" s="67"/>
      <c r="V208" s="67"/>
      <c r="W208" s="67" t="s">
        <v>177</v>
      </c>
      <c r="X208" s="67"/>
      <c r="Y208" s="67"/>
      <c r="Z208" s="68"/>
      <c r="AA208" s="69">
        <f>+AA209+AA210</f>
        <v>150000000</v>
      </c>
    </row>
    <row r="209" spans="20:27" s="53" customFormat="1" ht="13.5" customHeight="1">
      <c r="T209" s="66"/>
      <c r="U209" s="67"/>
      <c r="V209" s="67"/>
      <c r="W209" s="67"/>
      <c r="X209" s="67" t="s">
        <v>178</v>
      </c>
      <c r="Y209" s="67"/>
      <c r="Z209" s="68"/>
      <c r="AA209" s="69"/>
    </row>
    <row r="210" spans="20:27" s="53" customFormat="1" ht="13.5" customHeight="1">
      <c r="T210" s="66"/>
      <c r="U210" s="67"/>
      <c r="V210" s="67"/>
      <c r="W210" s="67"/>
      <c r="X210" s="67" t="s">
        <v>121</v>
      </c>
      <c r="Y210" s="67"/>
      <c r="Z210" s="68"/>
      <c r="AA210" s="69">
        <v>150000000</v>
      </c>
    </row>
    <row r="211" spans="20:27" s="53" customFormat="1" ht="13.5" customHeight="1">
      <c r="T211" s="66"/>
      <c r="U211" s="67"/>
      <c r="V211" s="67"/>
      <c r="W211" s="67" t="s">
        <v>179</v>
      </c>
      <c r="X211" s="67"/>
      <c r="Y211" s="67"/>
      <c r="Z211" s="68"/>
      <c r="AA211" s="69">
        <v>0</v>
      </c>
    </row>
    <row r="212" spans="20:27" s="53" customFormat="1" ht="13.5" customHeight="1">
      <c r="T212" s="66"/>
      <c r="U212" s="67"/>
      <c r="V212" s="67"/>
      <c r="W212" s="67" t="s">
        <v>180</v>
      </c>
      <c r="X212" s="67"/>
      <c r="Y212" s="67"/>
      <c r="Z212" s="68"/>
      <c r="AA212" s="69">
        <f>+AA213</f>
        <v>175000000</v>
      </c>
    </row>
    <row r="213" spans="20:27" s="53" customFormat="1" ht="13.5" customHeight="1">
      <c r="T213" s="66"/>
      <c r="U213" s="67"/>
      <c r="V213" s="67"/>
      <c r="W213" s="67"/>
      <c r="X213" s="67" t="s">
        <v>121</v>
      </c>
      <c r="Y213" s="67"/>
      <c r="Z213" s="68"/>
      <c r="AA213" s="69">
        <v>175000000</v>
      </c>
    </row>
    <row r="214" spans="20:27" s="53" customFormat="1" ht="13.5" customHeight="1">
      <c r="T214" s="66"/>
      <c r="U214" s="67"/>
      <c r="V214" s="67"/>
      <c r="W214" s="67" t="s">
        <v>121</v>
      </c>
      <c r="X214" s="67"/>
      <c r="Y214" s="67"/>
      <c r="Z214" s="68"/>
      <c r="AA214" s="69">
        <v>50000000</v>
      </c>
    </row>
    <row r="215" spans="20:27" s="53" customFormat="1" ht="13.5" customHeight="1">
      <c r="T215" s="66"/>
      <c r="U215" s="67"/>
      <c r="V215" s="67"/>
      <c r="W215" s="67" t="s">
        <v>181</v>
      </c>
      <c r="X215" s="67"/>
      <c r="Y215" s="67"/>
      <c r="Z215" s="68"/>
      <c r="AA215" s="69">
        <f>+AA216+AA217</f>
        <v>300000000</v>
      </c>
    </row>
    <row r="216" spans="20:27" s="53" customFormat="1" ht="13.5" customHeight="1">
      <c r="T216" s="66"/>
      <c r="U216" s="67"/>
      <c r="V216" s="67"/>
      <c r="W216" s="67"/>
      <c r="X216" s="67" t="s">
        <v>182</v>
      </c>
      <c r="Y216" s="67"/>
      <c r="Z216" s="68"/>
      <c r="AA216" s="69">
        <v>200000000</v>
      </c>
    </row>
    <row r="217" spans="20:27" s="53" customFormat="1" ht="13.5" customHeight="1">
      <c r="T217" s="66"/>
      <c r="U217" s="67"/>
      <c r="V217" s="67"/>
      <c r="W217" s="67"/>
      <c r="X217" s="67" t="s">
        <v>121</v>
      </c>
      <c r="Y217" s="67"/>
      <c r="Z217" s="68"/>
      <c r="AA217" s="69">
        <v>100000000</v>
      </c>
    </row>
    <row r="218" spans="20:27" s="53" customFormat="1" ht="13.5" customHeight="1">
      <c r="T218" s="66"/>
      <c r="U218" s="67" t="s">
        <v>183</v>
      </c>
      <c r="V218" s="67"/>
      <c r="W218" s="67"/>
      <c r="X218" s="67"/>
      <c r="Y218" s="67"/>
      <c r="Z218" s="68"/>
      <c r="AA218" s="69">
        <f>+AA219+AA220</f>
        <v>370000000</v>
      </c>
    </row>
    <row r="219" spans="20:27" s="53" customFormat="1" ht="13.5" customHeight="1">
      <c r="T219" s="66"/>
      <c r="U219" s="67"/>
      <c r="V219" s="67" t="s">
        <v>184</v>
      </c>
      <c r="W219" s="67"/>
      <c r="X219" s="67"/>
      <c r="Y219" s="67"/>
      <c r="Z219" s="68"/>
      <c r="AA219" s="69">
        <v>50000000</v>
      </c>
    </row>
    <row r="220" spans="20:27" s="53" customFormat="1" ht="13.5" customHeight="1">
      <c r="T220" s="66"/>
      <c r="U220" s="67"/>
      <c r="V220" s="67" t="s">
        <v>121</v>
      </c>
      <c r="W220" s="67"/>
      <c r="X220" s="67"/>
      <c r="Y220" s="67"/>
      <c r="Z220" s="68"/>
      <c r="AA220" s="69">
        <v>320000000</v>
      </c>
    </row>
    <row r="221" spans="20:27" s="53" customFormat="1" ht="13.5" customHeight="1">
      <c r="T221" s="66"/>
      <c r="U221" s="67" t="s">
        <v>185</v>
      </c>
      <c r="V221" s="67"/>
      <c r="W221" s="67"/>
      <c r="X221" s="67"/>
      <c r="Y221" s="67"/>
      <c r="Z221" s="68"/>
      <c r="AA221" s="69">
        <f>+AA222+AA223+AA225+AA232+AA233+AA234+AA235+AA236+AA237+AA238+AA239+AA240+AA241+AA244+AA245+AA248+AA249+AA250</f>
        <v>2101900000</v>
      </c>
    </row>
    <row r="222" spans="20:27" s="53" customFormat="1" ht="13.5" customHeight="1">
      <c r="T222" s="66"/>
      <c r="U222" s="67"/>
      <c r="V222" s="67" t="s">
        <v>186</v>
      </c>
      <c r="W222" s="67"/>
      <c r="X222" s="67"/>
      <c r="Y222" s="67"/>
      <c r="Z222" s="68"/>
      <c r="AA222" s="69">
        <v>300000000</v>
      </c>
    </row>
    <row r="223" spans="20:27" s="53" customFormat="1" ht="13.5" customHeight="1">
      <c r="T223" s="66"/>
      <c r="U223" s="67"/>
      <c r="V223" s="67" t="s">
        <v>187</v>
      </c>
      <c r="W223" s="67"/>
      <c r="X223" s="67"/>
      <c r="Y223" s="67"/>
      <c r="Z223" s="68"/>
      <c r="AA223" s="69">
        <f>+AA224</f>
        <v>125000000</v>
      </c>
    </row>
    <row r="224" spans="20:27" s="53" customFormat="1" ht="13.5" customHeight="1">
      <c r="T224" s="66"/>
      <c r="U224" s="67"/>
      <c r="V224" s="67"/>
      <c r="W224" s="67" t="s">
        <v>121</v>
      </c>
      <c r="X224" s="67"/>
      <c r="Y224" s="67"/>
      <c r="Z224" s="68"/>
      <c r="AA224" s="69">
        <v>125000000</v>
      </c>
    </row>
    <row r="225" spans="20:27" s="53" customFormat="1" ht="13.5" customHeight="1">
      <c r="T225" s="66"/>
      <c r="U225" s="67"/>
      <c r="V225" s="67" t="s">
        <v>188</v>
      </c>
      <c r="W225" s="67"/>
      <c r="X225" s="67"/>
      <c r="Y225" s="67"/>
      <c r="Z225" s="68"/>
      <c r="AA225" s="69">
        <f>+SUM(AA226:AA231)</f>
        <v>260500000</v>
      </c>
    </row>
    <row r="226" spans="20:27" s="53" customFormat="1" ht="13.5" customHeight="1">
      <c r="T226" s="66"/>
      <c r="U226" s="67"/>
      <c r="V226" s="67"/>
      <c r="W226" s="67" t="s">
        <v>189</v>
      </c>
      <c r="X226" s="67"/>
      <c r="Y226" s="67"/>
      <c r="Z226" s="68"/>
      <c r="AA226" s="69">
        <v>40000000</v>
      </c>
    </row>
    <row r="227" spans="20:27" s="53" customFormat="1" ht="13.5" customHeight="1">
      <c r="T227" s="66"/>
      <c r="U227" s="67"/>
      <c r="V227" s="67"/>
      <c r="W227" s="67" t="s">
        <v>190</v>
      </c>
      <c r="X227" s="67"/>
      <c r="Y227" s="67"/>
      <c r="Z227" s="68"/>
      <c r="AA227" s="69">
        <v>80500000</v>
      </c>
    </row>
    <row r="228" spans="20:27" s="53" customFormat="1" ht="13.5" customHeight="1">
      <c r="T228" s="66"/>
      <c r="U228" s="67"/>
      <c r="V228" s="67"/>
      <c r="W228" s="67" t="s">
        <v>191</v>
      </c>
      <c r="X228" s="67"/>
      <c r="Y228" s="67"/>
      <c r="Z228" s="68"/>
      <c r="AA228" s="69">
        <v>60000000</v>
      </c>
    </row>
    <row r="229" spans="20:27" s="53" customFormat="1" ht="13.5" customHeight="1">
      <c r="T229" s="66"/>
      <c r="U229" s="67"/>
      <c r="V229" s="67"/>
      <c r="W229" s="67" t="s">
        <v>192</v>
      </c>
      <c r="X229" s="67"/>
      <c r="Y229" s="67"/>
      <c r="Z229" s="68"/>
      <c r="AA229" s="69">
        <v>40000000</v>
      </c>
    </row>
    <row r="230" spans="20:27" s="53" customFormat="1" ht="13.5" customHeight="1">
      <c r="T230" s="66"/>
      <c r="U230" s="67"/>
      <c r="V230" s="67"/>
      <c r="W230" s="67" t="s">
        <v>193</v>
      </c>
      <c r="X230" s="67"/>
      <c r="Y230" s="67"/>
      <c r="Z230" s="68"/>
      <c r="AA230" s="69">
        <v>30000000</v>
      </c>
    </row>
    <row r="231" spans="20:27" s="53" customFormat="1" ht="13.5" customHeight="1">
      <c r="T231" s="66"/>
      <c r="U231" s="67"/>
      <c r="V231" s="67"/>
      <c r="W231" s="67" t="s">
        <v>194</v>
      </c>
      <c r="X231" s="67"/>
      <c r="Y231" s="67"/>
      <c r="Z231" s="68"/>
      <c r="AA231" s="69">
        <v>10000000</v>
      </c>
    </row>
    <row r="232" spans="20:27" s="53" customFormat="1" ht="13.5" customHeight="1">
      <c r="T232" s="66"/>
      <c r="U232" s="67"/>
      <c r="V232" s="67" t="s">
        <v>195</v>
      </c>
      <c r="W232" s="67"/>
      <c r="X232" s="67"/>
      <c r="Y232" s="67"/>
      <c r="Z232" s="68"/>
      <c r="AA232" s="69">
        <v>100000000</v>
      </c>
    </row>
    <row r="233" spans="20:27" s="53" customFormat="1" ht="13.5" customHeight="1">
      <c r="T233" s="66"/>
      <c r="U233" s="67"/>
      <c r="V233" s="67" t="s">
        <v>196</v>
      </c>
      <c r="W233" s="67"/>
      <c r="X233" s="67"/>
      <c r="Y233" s="67"/>
      <c r="Z233" s="68"/>
      <c r="AA233" s="69">
        <v>100000000</v>
      </c>
    </row>
    <row r="234" spans="20:27" s="53" customFormat="1" ht="13.5" customHeight="1">
      <c r="T234" s="66"/>
      <c r="U234" s="67"/>
      <c r="V234" s="67" t="s">
        <v>197</v>
      </c>
      <c r="W234" s="67"/>
      <c r="X234" s="67"/>
      <c r="Y234" s="67"/>
      <c r="Z234" s="68"/>
      <c r="AA234" s="69">
        <v>30000000</v>
      </c>
    </row>
    <row r="235" spans="20:27" s="53" customFormat="1" ht="13.5" customHeight="1">
      <c r="T235" s="66"/>
      <c r="U235" s="67"/>
      <c r="V235" s="67" t="s">
        <v>198</v>
      </c>
      <c r="W235" s="67"/>
      <c r="X235" s="67"/>
      <c r="Y235" s="67"/>
      <c r="Z235" s="68"/>
      <c r="AA235" s="69">
        <v>20000000</v>
      </c>
    </row>
    <row r="236" spans="20:27" s="53" customFormat="1" ht="13.5" customHeight="1">
      <c r="T236" s="66"/>
      <c r="U236" s="67"/>
      <c r="V236" s="67" t="s">
        <v>199</v>
      </c>
      <c r="W236" s="67"/>
      <c r="X236" s="67"/>
      <c r="Y236" s="67"/>
      <c r="Z236" s="68"/>
      <c r="AA236" s="69">
        <v>40000000</v>
      </c>
    </row>
    <row r="237" spans="20:27" s="53" customFormat="1" ht="13.5" customHeight="1">
      <c r="T237" s="66"/>
      <c r="U237" s="67"/>
      <c r="V237" s="67" t="s">
        <v>200</v>
      </c>
      <c r="W237" s="67"/>
      <c r="X237" s="67"/>
      <c r="Y237" s="67"/>
      <c r="Z237" s="68"/>
      <c r="AA237" s="69">
        <v>60000000</v>
      </c>
    </row>
    <row r="238" spans="20:27" s="53" customFormat="1" ht="13.5" customHeight="1">
      <c r="T238" s="66"/>
      <c r="U238" s="67"/>
      <c r="V238" s="67" t="s">
        <v>201</v>
      </c>
      <c r="W238" s="67"/>
      <c r="X238" s="67"/>
      <c r="Y238" s="67"/>
      <c r="Z238" s="68"/>
      <c r="AA238" s="69">
        <v>20000000</v>
      </c>
    </row>
    <row r="239" spans="20:27" s="53" customFormat="1" ht="13.5" customHeight="1">
      <c r="T239" s="66"/>
      <c r="U239" s="67"/>
      <c r="V239" s="67" t="s">
        <v>202</v>
      </c>
      <c r="W239" s="67"/>
      <c r="X239" s="67"/>
      <c r="Y239" s="67"/>
      <c r="Z239" s="68"/>
      <c r="AA239" s="69">
        <v>25000000</v>
      </c>
    </row>
    <row r="240" spans="20:27" s="53" customFormat="1" ht="13.5" customHeight="1">
      <c r="T240" s="66"/>
      <c r="U240" s="67"/>
      <c r="V240" s="67" t="s">
        <v>121</v>
      </c>
      <c r="W240" s="67"/>
      <c r="X240" s="67"/>
      <c r="Y240" s="67"/>
      <c r="Z240" s="68"/>
      <c r="AA240" s="69">
        <v>28800000</v>
      </c>
    </row>
    <row r="241" spans="20:27" s="53" customFormat="1" ht="13.5" customHeight="1">
      <c r="T241" s="66"/>
      <c r="U241" s="67"/>
      <c r="V241" s="67" t="s">
        <v>203</v>
      </c>
      <c r="W241" s="67"/>
      <c r="X241" s="67"/>
      <c r="Y241" s="67"/>
      <c r="Z241" s="68"/>
      <c r="AA241" s="69">
        <f>+AA242+AA243</f>
        <v>80000000</v>
      </c>
    </row>
    <row r="242" spans="20:27" s="53" customFormat="1" ht="13.5" customHeight="1">
      <c r="T242" s="66"/>
      <c r="U242" s="67"/>
      <c r="V242" s="67"/>
      <c r="W242" s="67" t="s">
        <v>204</v>
      </c>
      <c r="X242" s="67"/>
      <c r="Y242" s="67"/>
      <c r="Z242" s="68"/>
      <c r="AA242" s="69">
        <v>50000000</v>
      </c>
    </row>
    <row r="243" spans="20:27" s="53" customFormat="1" ht="13.5" customHeight="1">
      <c r="T243" s="66"/>
      <c r="U243" s="67"/>
      <c r="V243" s="67"/>
      <c r="W243" s="67" t="s">
        <v>205</v>
      </c>
      <c r="X243" s="67"/>
      <c r="Y243" s="67"/>
      <c r="Z243" s="68"/>
      <c r="AA243" s="69">
        <v>30000000</v>
      </c>
    </row>
    <row r="244" spans="20:27" s="53" customFormat="1" ht="13.5" customHeight="1">
      <c r="T244" s="66"/>
      <c r="U244" s="67"/>
      <c r="V244" s="67" t="s">
        <v>206</v>
      </c>
      <c r="W244" s="67"/>
      <c r="X244" s="67"/>
      <c r="Y244" s="67"/>
      <c r="Z244" s="68"/>
      <c r="AA244" s="69">
        <v>650000000</v>
      </c>
    </row>
    <row r="245" spans="20:27" s="53" customFormat="1" ht="13.5" customHeight="1">
      <c r="T245" s="66"/>
      <c r="U245" s="67"/>
      <c r="V245" s="67" t="s">
        <v>207</v>
      </c>
      <c r="W245" s="67"/>
      <c r="X245" s="67"/>
      <c r="Y245" s="67"/>
      <c r="Z245" s="68"/>
      <c r="AA245" s="69">
        <f>+AA246</f>
        <v>50000000</v>
      </c>
    </row>
    <row r="246" spans="20:27" s="53" customFormat="1" ht="13.5" customHeight="1">
      <c r="T246" s="66"/>
      <c r="U246" s="67"/>
      <c r="V246" s="67"/>
      <c r="W246" s="67" t="s">
        <v>121</v>
      </c>
      <c r="X246" s="67"/>
      <c r="Y246" s="67"/>
      <c r="Z246" s="68"/>
      <c r="AA246" s="69">
        <v>50000000</v>
      </c>
    </row>
    <row r="247" spans="20:27" s="53" customFormat="1" ht="13.5" customHeight="1">
      <c r="T247" s="66"/>
      <c r="U247" s="67" t="s">
        <v>208</v>
      </c>
      <c r="V247" s="67"/>
      <c r="W247" s="67"/>
      <c r="X247" s="67"/>
      <c r="Y247" s="67"/>
      <c r="Z247" s="68"/>
      <c r="AA247" s="69">
        <f>+AA248+AA249+AA250</f>
        <v>212600000</v>
      </c>
    </row>
    <row r="248" spans="20:27" s="53" customFormat="1" ht="13.5" customHeight="1">
      <c r="T248" s="66"/>
      <c r="U248" s="67"/>
      <c r="V248" s="67" t="s">
        <v>209</v>
      </c>
      <c r="W248" s="67"/>
      <c r="X248" s="67"/>
      <c r="Y248" s="67"/>
      <c r="Z248" s="68"/>
      <c r="AA248" s="69">
        <v>20600000</v>
      </c>
    </row>
    <row r="249" spans="20:27" s="53" customFormat="1" ht="13.5" customHeight="1">
      <c r="T249" s="66"/>
      <c r="U249" s="67"/>
      <c r="V249" s="67" t="s">
        <v>210</v>
      </c>
      <c r="W249" s="67"/>
      <c r="X249" s="67"/>
      <c r="Y249" s="67"/>
      <c r="Z249" s="68"/>
      <c r="AA249" s="69">
        <v>50000000</v>
      </c>
    </row>
    <row r="250" spans="20:27" s="53" customFormat="1" ht="13.5" customHeight="1">
      <c r="T250" s="66"/>
      <c r="U250" s="67"/>
      <c r="V250" s="67" t="s">
        <v>121</v>
      </c>
      <c r="W250" s="67"/>
      <c r="X250" s="67"/>
      <c r="Y250" s="67"/>
      <c r="Z250" s="68"/>
      <c r="AA250" s="69">
        <v>142000000</v>
      </c>
    </row>
    <row r="251" spans="20:27" s="53" customFormat="1" ht="13.5" customHeight="1">
      <c r="T251" s="66"/>
      <c r="U251" s="67" t="s">
        <v>211</v>
      </c>
      <c r="V251" s="67"/>
      <c r="W251" s="67"/>
      <c r="X251" s="67"/>
      <c r="Y251" s="67"/>
      <c r="Z251" s="68"/>
      <c r="AA251" s="69">
        <f>+AA252+AA253+AA255+AA257+AA259+AA262+AA263+AA264+AA272+AA275+AA276+AA278+AA280+AA281+AA285+AA287+AA288+AA290</f>
        <v>14490750000</v>
      </c>
    </row>
    <row r="252" spans="20:27" s="53" customFormat="1" ht="13.5" customHeight="1">
      <c r="T252" s="66"/>
      <c r="U252" s="67"/>
      <c r="V252" s="67" t="s">
        <v>212</v>
      </c>
      <c r="W252" s="67"/>
      <c r="X252" s="67"/>
      <c r="Y252" s="67"/>
      <c r="Z252" s="68"/>
      <c r="AA252" s="69">
        <v>336700000</v>
      </c>
    </row>
    <row r="253" spans="20:27" s="53" customFormat="1" ht="13.5" customHeight="1">
      <c r="T253" s="66"/>
      <c r="U253" s="67"/>
      <c r="V253" s="67" t="s">
        <v>213</v>
      </c>
      <c r="W253" s="67"/>
      <c r="X253" s="67"/>
      <c r="Y253" s="67"/>
      <c r="Z253" s="68"/>
      <c r="AA253" s="69">
        <f>+AA254</f>
        <v>41100000</v>
      </c>
    </row>
    <row r="254" spans="20:27" s="53" customFormat="1" ht="13.5" customHeight="1">
      <c r="T254" s="66"/>
      <c r="U254" s="67"/>
      <c r="V254" s="67"/>
      <c r="W254" s="67" t="s">
        <v>214</v>
      </c>
      <c r="X254" s="67"/>
      <c r="Y254" s="67"/>
      <c r="Z254" s="68"/>
      <c r="AA254" s="69">
        <f>39900000+1200000</f>
        <v>41100000</v>
      </c>
    </row>
    <row r="255" spans="20:27" s="53" customFormat="1" ht="13.5" customHeight="1">
      <c r="T255" s="66"/>
      <c r="U255" s="67"/>
      <c r="V255" s="67" t="s">
        <v>215</v>
      </c>
      <c r="W255" s="67"/>
      <c r="X255" s="67"/>
      <c r="Y255" s="67"/>
      <c r="Z255" s="68"/>
      <c r="AA255" s="69">
        <f>SUM(AA256:AA256)</f>
        <v>571500000</v>
      </c>
    </row>
    <row r="256" spans="20:27" s="53" customFormat="1" ht="13.5" customHeight="1">
      <c r="T256" s="66"/>
      <c r="U256" s="67"/>
      <c r="V256" s="67"/>
      <c r="W256" s="67" t="s">
        <v>214</v>
      </c>
      <c r="X256" s="67"/>
      <c r="Y256" s="67"/>
      <c r="Z256" s="68"/>
      <c r="AA256" s="69">
        <f>457000000+114500000</f>
        <v>571500000</v>
      </c>
    </row>
    <row r="257" spans="20:27" s="53" customFormat="1" ht="13.5" customHeight="1">
      <c r="T257" s="66"/>
      <c r="U257" s="67"/>
      <c r="V257" s="67" t="s">
        <v>216</v>
      </c>
      <c r="W257" s="67"/>
      <c r="X257" s="67"/>
      <c r="Y257" s="67"/>
      <c r="Z257" s="68"/>
      <c r="AA257" s="69">
        <f>SUM(AA258:AA258)</f>
        <v>372000000</v>
      </c>
    </row>
    <row r="258" spans="20:27" s="53" customFormat="1" ht="13.5" customHeight="1">
      <c r="T258" s="66"/>
      <c r="U258" s="67"/>
      <c r="V258" s="67"/>
      <c r="W258" s="67" t="s">
        <v>217</v>
      </c>
      <c r="X258" s="67"/>
      <c r="Y258" s="67"/>
      <c r="Z258" s="68"/>
      <c r="AA258" s="69">
        <f>222000000+150000000</f>
        <v>372000000</v>
      </c>
    </row>
    <row r="259" spans="20:27" s="53" customFormat="1" ht="13.5" customHeight="1">
      <c r="T259" s="66"/>
      <c r="U259" s="67"/>
      <c r="V259" s="67" t="s">
        <v>218</v>
      </c>
      <c r="W259" s="67"/>
      <c r="X259" s="67"/>
      <c r="Y259" s="67"/>
      <c r="Z259" s="68"/>
      <c r="AA259" s="69">
        <f>AA260+AA261</f>
        <v>916800000</v>
      </c>
    </row>
    <row r="260" spans="20:27" s="53" customFormat="1" ht="13.5" customHeight="1">
      <c r="T260" s="66"/>
      <c r="U260" s="67"/>
      <c r="V260" s="67"/>
      <c r="W260" s="67" t="s">
        <v>219</v>
      </c>
      <c r="X260" s="67"/>
      <c r="Y260" s="67"/>
      <c r="Z260" s="68"/>
      <c r="AA260" s="69">
        <f>484800000+407000000</f>
        <v>891800000</v>
      </c>
    </row>
    <row r="261" spans="20:27" s="53" customFormat="1" ht="13.5" customHeight="1">
      <c r="T261" s="66"/>
      <c r="U261" s="67"/>
      <c r="V261" s="67"/>
      <c r="W261" s="67" t="s">
        <v>220</v>
      </c>
      <c r="X261" s="67"/>
      <c r="Y261" s="67"/>
      <c r="Z261" s="68"/>
      <c r="AA261" s="69">
        <v>25000000</v>
      </c>
    </row>
    <row r="262" spans="20:27" s="53" customFormat="1" ht="13.5" customHeight="1">
      <c r="T262" s="66"/>
      <c r="U262" s="67"/>
      <c r="V262" s="67" t="s">
        <v>221</v>
      </c>
      <c r="W262" s="67"/>
      <c r="X262" s="67"/>
      <c r="Y262" s="67"/>
      <c r="Z262" s="68"/>
      <c r="AA262" s="69">
        <v>64100000</v>
      </c>
    </row>
    <row r="263" spans="20:27" s="53" customFormat="1" ht="13.5" customHeight="1">
      <c r="T263" s="66"/>
      <c r="U263" s="67"/>
      <c r="V263" s="67" t="s">
        <v>222</v>
      </c>
      <c r="W263" s="67"/>
      <c r="X263" s="67"/>
      <c r="Y263" s="67"/>
      <c r="Z263" s="68"/>
      <c r="AA263" s="69">
        <v>9500000</v>
      </c>
    </row>
    <row r="264" spans="20:27" s="53" customFormat="1" ht="13.5" customHeight="1">
      <c r="T264" s="66"/>
      <c r="U264" s="67"/>
      <c r="V264" s="67" t="s">
        <v>223</v>
      </c>
      <c r="W264" s="67"/>
      <c r="X264" s="67"/>
      <c r="Y264" s="67"/>
      <c r="Z264" s="68"/>
      <c r="AA264" s="69">
        <f>+AA265+AA268+AA269</f>
        <v>2194100000</v>
      </c>
    </row>
    <row r="265" spans="20:27" s="53" customFormat="1" ht="13.5" customHeight="1">
      <c r="T265" s="66"/>
      <c r="U265" s="67"/>
      <c r="V265" s="67"/>
      <c r="W265" s="67" t="s">
        <v>224</v>
      </c>
      <c r="X265" s="67"/>
      <c r="Y265" s="67"/>
      <c r="Z265" s="68"/>
      <c r="AA265" s="69">
        <f>271900000+AA266+AA267</f>
        <v>685200000</v>
      </c>
    </row>
    <row r="266" spans="20:27" s="53" customFormat="1" ht="13.5" customHeight="1">
      <c r="T266" s="66"/>
      <c r="U266" s="67"/>
      <c r="V266" s="67"/>
      <c r="W266" s="67"/>
      <c r="X266" s="67" t="s">
        <v>225</v>
      </c>
      <c r="Y266" s="67"/>
      <c r="Z266" s="68"/>
      <c r="AA266" s="69">
        <v>150000000</v>
      </c>
    </row>
    <row r="267" spans="20:27" s="53" customFormat="1" ht="13.5" customHeight="1">
      <c r="T267" s="66"/>
      <c r="U267" s="67"/>
      <c r="V267" s="67"/>
      <c r="W267" s="67"/>
      <c r="X267" s="67" t="s">
        <v>226</v>
      </c>
      <c r="Y267" s="67"/>
      <c r="Z267" s="68"/>
      <c r="AA267" s="69">
        <v>263300000</v>
      </c>
    </row>
    <row r="268" spans="20:27" s="53" customFormat="1" ht="13.5" customHeight="1">
      <c r="T268" s="66"/>
      <c r="U268" s="67"/>
      <c r="V268" s="67"/>
      <c r="W268" s="67" t="s">
        <v>227</v>
      </c>
      <c r="X268" s="67"/>
      <c r="Y268" s="67"/>
      <c r="Z268" s="68"/>
      <c r="AA268" s="69">
        <f>33900000</f>
        <v>33900000</v>
      </c>
    </row>
    <row r="269" spans="20:27" s="53" customFormat="1" ht="13.5" customHeight="1">
      <c r="T269" s="66"/>
      <c r="U269" s="67"/>
      <c r="V269" s="67"/>
      <c r="W269" s="67" t="s">
        <v>228</v>
      </c>
      <c r="X269" s="67"/>
      <c r="Y269" s="67"/>
      <c r="Z269" s="68"/>
      <c r="AA269" s="69">
        <f>+AA270+AA271+150000000+150000000</f>
        <v>1475000000</v>
      </c>
    </row>
    <row r="270" spans="20:27" s="53" customFormat="1" ht="13.5" customHeight="1">
      <c r="T270" s="66"/>
      <c r="U270" s="67"/>
      <c r="V270" s="67"/>
      <c r="W270" s="71"/>
      <c r="X270" s="67" t="s">
        <v>229</v>
      </c>
      <c r="Y270" s="67"/>
      <c r="Z270" s="68"/>
      <c r="AA270" s="69">
        <v>825000000</v>
      </c>
    </row>
    <row r="271" spans="20:27" s="53" customFormat="1" ht="13.5" customHeight="1">
      <c r="T271" s="66"/>
      <c r="U271" s="67"/>
      <c r="V271" s="67"/>
      <c r="W271" s="71"/>
      <c r="X271" s="67" t="s">
        <v>230</v>
      </c>
      <c r="Y271" s="67"/>
      <c r="Z271" s="68"/>
      <c r="AA271" s="69">
        <v>350000000</v>
      </c>
    </row>
    <row r="272" spans="20:27" s="53" customFormat="1" ht="13.5" customHeight="1">
      <c r="T272" s="66"/>
      <c r="U272" s="67"/>
      <c r="V272" s="67" t="s">
        <v>231</v>
      </c>
      <c r="W272" s="67"/>
      <c r="X272" s="67"/>
      <c r="Y272" s="67"/>
      <c r="Z272" s="68"/>
      <c r="AA272" s="69">
        <f>SUM(AA273:AA274)</f>
        <v>1685600000</v>
      </c>
    </row>
    <row r="273" spans="20:27" s="53" customFormat="1" ht="13.5" customHeight="1">
      <c r="T273" s="66"/>
      <c r="U273" s="67"/>
      <c r="V273" s="67"/>
      <c r="W273" s="67" t="s">
        <v>232</v>
      </c>
      <c r="X273" s="67"/>
      <c r="Y273" s="67"/>
      <c r="Z273" s="68"/>
      <c r="AA273" s="69">
        <v>685600000</v>
      </c>
    </row>
    <row r="274" spans="20:27" s="53" customFormat="1" ht="13.5" customHeight="1">
      <c r="T274" s="66"/>
      <c r="U274" s="67"/>
      <c r="V274" s="67"/>
      <c r="W274" s="67" t="s">
        <v>121</v>
      </c>
      <c r="X274" s="67"/>
      <c r="Y274" s="67"/>
      <c r="Z274" s="68"/>
      <c r="AA274" s="69">
        <v>1000000000</v>
      </c>
    </row>
    <row r="275" spans="20:27" s="53" customFormat="1" ht="13.5" customHeight="1">
      <c r="T275" s="66"/>
      <c r="U275" s="67"/>
      <c r="V275" s="67" t="s">
        <v>233</v>
      </c>
      <c r="W275" s="67"/>
      <c r="X275" s="67"/>
      <c r="Y275" s="67"/>
      <c r="Z275" s="68"/>
      <c r="AA275" s="69">
        <f>190500000+6000000</f>
        <v>196500000</v>
      </c>
    </row>
    <row r="276" spans="20:27" s="53" customFormat="1" ht="13.5" customHeight="1">
      <c r="T276" s="66"/>
      <c r="U276" s="67"/>
      <c r="V276" s="67" t="s">
        <v>234</v>
      </c>
      <c r="W276" s="67"/>
      <c r="X276" s="67"/>
      <c r="Y276" s="67"/>
      <c r="Z276" s="68"/>
      <c r="AA276" s="69">
        <f>SUM(AA277:AA277)</f>
        <v>1066200000</v>
      </c>
    </row>
    <row r="277" spans="20:27" s="53" customFormat="1" ht="13.5" customHeight="1">
      <c r="T277" s="66"/>
      <c r="U277" s="67"/>
      <c r="V277" s="67"/>
      <c r="W277" s="67" t="s">
        <v>214</v>
      </c>
      <c r="X277" s="67"/>
      <c r="Y277" s="67"/>
      <c r="Z277" s="68"/>
      <c r="AA277" s="69">
        <f>1032000000+34200000</f>
        <v>1066200000</v>
      </c>
    </row>
    <row r="278" spans="20:27" s="53" customFormat="1" ht="13.5" customHeight="1">
      <c r="T278" s="66"/>
      <c r="U278" s="67"/>
      <c r="V278" s="67" t="s">
        <v>235</v>
      </c>
      <c r="W278" s="67"/>
      <c r="X278" s="67"/>
      <c r="Y278" s="67"/>
      <c r="Z278" s="68"/>
      <c r="AA278" s="69">
        <f>+AA279</f>
        <v>33300000</v>
      </c>
    </row>
    <row r="279" spans="20:27" s="53" customFormat="1" ht="13.5" customHeight="1">
      <c r="T279" s="66"/>
      <c r="U279" s="67"/>
      <c r="V279" s="67"/>
      <c r="W279" s="67" t="s">
        <v>224</v>
      </c>
      <c r="X279" s="67"/>
      <c r="Y279" s="67"/>
      <c r="Z279" s="68"/>
      <c r="AA279" s="69">
        <v>33300000</v>
      </c>
    </row>
    <row r="280" spans="20:27" s="53" customFormat="1" ht="13.5" customHeight="1">
      <c r="T280" s="66"/>
      <c r="U280" s="67"/>
      <c r="V280" s="67" t="s">
        <v>179</v>
      </c>
      <c r="W280" s="67"/>
      <c r="X280" s="67"/>
      <c r="Y280" s="67"/>
      <c r="Z280" s="68"/>
      <c r="AA280" s="69">
        <v>4128300000</v>
      </c>
    </row>
    <row r="281" spans="20:27" s="53" customFormat="1" ht="13.5" customHeight="1">
      <c r="T281" s="66"/>
      <c r="U281" s="67"/>
      <c r="V281" s="67" t="s">
        <v>236</v>
      </c>
      <c r="W281" s="67"/>
      <c r="X281" s="67"/>
      <c r="Y281" s="67"/>
      <c r="Z281" s="68"/>
      <c r="AA281" s="69">
        <f>SUM(AA282:AA284)</f>
        <v>987900000</v>
      </c>
    </row>
    <row r="282" spans="20:27" s="53" customFormat="1" ht="13.5" customHeight="1">
      <c r="T282" s="66"/>
      <c r="U282" s="67"/>
      <c r="V282" s="67"/>
      <c r="W282" s="67" t="s">
        <v>237</v>
      </c>
      <c r="X282" s="67"/>
      <c r="Y282" s="67"/>
      <c r="Z282" s="68"/>
      <c r="AA282" s="69">
        <v>18000000</v>
      </c>
    </row>
    <row r="283" spans="20:27" s="53" customFormat="1" ht="13.5" customHeight="1">
      <c r="T283" s="66"/>
      <c r="U283" s="67"/>
      <c r="V283" s="67"/>
      <c r="W283" s="67" t="s">
        <v>121</v>
      </c>
      <c r="X283" s="67"/>
      <c r="Y283" s="67"/>
      <c r="Z283" s="68"/>
      <c r="AA283" s="69">
        <v>951900000</v>
      </c>
    </row>
    <row r="284" spans="20:27" s="53" customFormat="1" ht="13.5" customHeight="1">
      <c r="T284" s="66"/>
      <c r="U284" s="67"/>
      <c r="V284" s="67"/>
      <c r="W284" s="67" t="s">
        <v>220</v>
      </c>
      <c r="X284" s="67"/>
      <c r="Y284" s="67"/>
      <c r="Z284" s="68"/>
      <c r="AA284" s="69">
        <v>18000000</v>
      </c>
    </row>
    <row r="285" spans="20:27" s="53" customFormat="1" ht="13.5" customHeight="1">
      <c r="T285" s="66"/>
      <c r="U285" s="67"/>
      <c r="V285" s="67" t="s">
        <v>238</v>
      </c>
      <c r="W285" s="67"/>
      <c r="X285" s="67"/>
      <c r="Y285" s="67"/>
      <c r="Z285" s="68"/>
      <c r="AA285" s="69">
        <f>+AA286</f>
        <v>80200000</v>
      </c>
    </row>
    <row r="286" spans="20:27" s="53" customFormat="1" ht="13.5" customHeight="1">
      <c r="T286" s="66"/>
      <c r="U286" s="67"/>
      <c r="V286" s="67"/>
      <c r="W286" s="67" t="s">
        <v>121</v>
      </c>
      <c r="X286" s="67"/>
      <c r="Y286" s="67"/>
      <c r="Z286" s="68"/>
      <c r="AA286" s="69">
        <v>80200000</v>
      </c>
    </row>
    <row r="287" spans="20:27" s="53" customFormat="1" ht="13.5" customHeight="1">
      <c r="T287" s="66"/>
      <c r="U287" s="67"/>
      <c r="V287" s="67" t="s">
        <v>239</v>
      </c>
      <c r="W287" s="67"/>
      <c r="X287" s="67"/>
      <c r="Y287" s="67"/>
      <c r="Z287" s="68"/>
      <c r="AA287" s="69">
        <v>10600000</v>
      </c>
    </row>
    <row r="288" spans="20:27" s="53" customFormat="1" ht="13.5" customHeight="1">
      <c r="T288" s="66"/>
      <c r="U288" s="67"/>
      <c r="V288" s="67" t="s">
        <v>240</v>
      </c>
      <c r="W288" s="67"/>
      <c r="X288" s="67"/>
      <c r="Y288" s="67"/>
      <c r="Z288" s="68"/>
      <c r="AA288" s="69">
        <f>+AA289</f>
        <v>530350000</v>
      </c>
    </row>
    <row r="289" spans="20:27" s="53" customFormat="1" ht="13.5" customHeight="1">
      <c r="T289" s="66"/>
      <c r="U289" s="67"/>
      <c r="V289" s="67"/>
      <c r="W289" s="67" t="s">
        <v>214</v>
      </c>
      <c r="X289" s="67"/>
      <c r="Y289" s="67"/>
      <c r="Z289" s="68"/>
      <c r="AA289" s="69">
        <f>514000000+16350000</f>
        <v>530350000</v>
      </c>
    </row>
    <row r="290" spans="20:27" s="53" customFormat="1" ht="13.5" customHeight="1">
      <c r="T290" s="66"/>
      <c r="U290" s="67"/>
      <c r="V290" s="67" t="s">
        <v>241</v>
      </c>
      <c r="W290" s="67"/>
      <c r="X290" s="67"/>
      <c r="Y290" s="67"/>
      <c r="Z290" s="68"/>
      <c r="AA290" s="69">
        <f>+AA291</f>
        <v>1266000000</v>
      </c>
    </row>
    <row r="291" spans="20:27" s="53" customFormat="1" ht="13.5" customHeight="1">
      <c r="T291" s="66"/>
      <c r="U291" s="67"/>
      <c r="V291" s="67"/>
      <c r="W291" s="67" t="s">
        <v>121</v>
      </c>
      <c r="X291" s="67"/>
      <c r="Y291" s="67"/>
      <c r="Z291" s="68"/>
      <c r="AA291" s="69">
        <f>1230000000+36000000</f>
        <v>1266000000</v>
      </c>
    </row>
    <row r="292" spans="20:27" s="53" customFormat="1" ht="13.5" customHeight="1">
      <c r="T292" s="66"/>
      <c r="U292" s="67" t="s">
        <v>242</v>
      </c>
      <c r="V292" s="67"/>
      <c r="W292" s="67"/>
      <c r="X292" s="67"/>
      <c r="Y292" s="67"/>
      <c r="Z292" s="68"/>
      <c r="AA292" s="69">
        <v>485800000</v>
      </c>
    </row>
    <row r="293" spans="20:27" s="53" customFormat="1" ht="13.5" customHeight="1">
      <c r="T293" s="66"/>
      <c r="U293" s="67" t="s">
        <v>243</v>
      </c>
      <c r="V293" s="67"/>
      <c r="W293" s="67"/>
      <c r="X293" s="67"/>
      <c r="Y293" s="67"/>
      <c r="Z293" s="68"/>
      <c r="AA293" s="69">
        <f>+AA294+AA295</f>
        <v>15272200000</v>
      </c>
    </row>
    <row r="294" spans="20:27" s="53" customFormat="1" ht="13.5" customHeight="1">
      <c r="T294" s="66"/>
      <c r="U294" s="67"/>
      <c r="V294" s="67" t="s">
        <v>244</v>
      </c>
      <c r="W294" s="67"/>
      <c r="X294" s="67"/>
      <c r="Y294" s="67"/>
      <c r="Z294" s="68"/>
      <c r="AA294" s="69">
        <v>516500000</v>
      </c>
    </row>
    <row r="295" spans="20:27" s="53" customFormat="1" ht="13.5" customHeight="1">
      <c r="T295" s="66"/>
      <c r="U295" s="67"/>
      <c r="V295" s="67" t="s">
        <v>245</v>
      </c>
      <c r="W295" s="67"/>
      <c r="X295" s="67"/>
      <c r="Y295" s="67"/>
      <c r="Z295" s="68"/>
      <c r="AA295" s="69">
        <f>+AA296+AA297</f>
        <v>14755700000</v>
      </c>
    </row>
    <row r="296" spans="20:27" s="53" customFormat="1" ht="13.5" customHeight="1">
      <c r="T296" s="66"/>
      <c r="U296" s="67"/>
      <c r="V296" s="67"/>
      <c r="W296" s="67" t="s">
        <v>246</v>
      </c>
      <c r="X296" s="67"/>
      <c r="Y296" s="67"/>
      <c r="Z296" s="68"/>
      <c r="AA296" s="69">
        <v>1493000000</v>
      </c>
    </row>
    <row r="297" spans="20:27" s="53" customFormat="1" ht="13.5" customHeight="1">
      <c r="T297" s="66"/>
      <c r="U297" s="67"/>
      <c r="V297" s="67"/>
      <c r="W297" s="67" t="s">
        <v>214</v>
      </c>
      <c r="X297" s="67"/>
      <c r="Y297" s="67"/>
      <c r="Z297" s="68"/>
      <c r="AA297" s="69">
        <v>13262700000</v>
      </c>
    </row>
    <row r="298" spans="20:27" s="53" customFormat="1" ht="13.5" customHeight="1">
      <c r="T298" s="66"/>
      <c r="U298" s="67" t="s">
        <v>247</v>
      </c>
      <c r="V298" s="67"/>
      <c r="W298" s="67"/>
      <c r="X298" s="67"/>
      <c r="Y298" s="67"/>
      <c r="Z298" s="68"/>
      <c r="AA298" s="69">
        <f>+AA299</f>
        <v>1919900000</v>
      </c>
    </row>
    <row r="299" spans="20:27" s="53" customFormat="1" ht="13.5" customHeight="1">
      <c r="T299" s="66"/>
      <c r="U299" s="67"/>
      <c r="V299" s="67" t="s">
        <v>248</v>
      </c>
      <c r="W299" s="67"/>
      <c r="X299" s="67"/>
      <c r="Y299" s="67"/>
      <c r="Z299" s="68"/>
      <c r="AA299" s="69">
        <f>1844900000+75000000</f>
        <v>1919900000</v>
      </c>
    </row>
    <row r="300" spans="20:27" s="53" customFormat="1" ht="13.5" customHeight="1">
      <c r="T300" s="66"/>
      <c r="U300" s="67" t="s">
        <v>135</v>
      </c>
      <c r="V300" s="67"/>
      <c r="W300" s="67"/>
      <c r="X300" s="67"/>
      <c r="Y300" s="67"/>
      <c r="Z300" s="68"/>
      <c r="AA300" s="69">
        <f>+AA301</f>
        <v>50000000</v>
      </c>
    </row>
    <row r="301" spans="20:27" s="53" customFormat="1" ht="13.5" customHeight="1">
      <c r="T301" s="66"/>
      <c r="U301" s="67"/>
      <c r="V301" s="67" t="s">
        <v>135</v>
      </c>
      <c r="W301" s="67"/>
      <c r="X301" s="67"/>
      <c r="Y301" s="67"/>
      <c r="Z301" s="68"/>
      <c r="AA301" s="69">
        <v>50000000</v>
      </c>
    </row>
    <row r="302" spans="20:27" s="53" customFormat="1" ht="13.5" customHeight="1">
      <c r="T302" s="66"/>
      <c r="U302" s="67" t="s">
        <v>249</v>
      </c>
      <c r="V302" s="67"/>
      <c r="W302" s="67"/>
      <c r="X302" s="67"/>
      <c r="Y302" s="67"/>
      <c r="Z302" s="68"/>
      <c r="AA302" s="69">
        <f>+AA303+AA306</f>
        <v>781600000</v>
      </c>
    </row>
    <row r="303" spans="20:27" s="53" customFormat="1" ht="13.5" customHeight="1">
      <c r="T303" s="66"/>
      <c r="U303" s="67"/>
      <c r="V303" s="67" t="s">
        <v>250</v>
      </c>
      <c r="W303" s="67"/>
      <c r="X303" s="67"/>
      <c r="Y303" s="67"/>
      <c r="Z303" s="68"/>
      <c r="AA303" s="69">
        <f>+AA304+AA305</f>
        <v>481600000</v>
      </c>
    </row>
    <row r="304" spans="20:27" s="53" customFormat="1" ht="13.5" customHeight="1">
      <c r="T304" s="66"/>
      <c r="U304" s="67"/>
      <c r="V304" s="67"/>
      <c r="W304" s="67" t="s">
        <v>251</v>
      </c>
      <c r="X304" s="67"/>
      <c r="Y304" s="67"/>
      <c r="Z304" s="68"/>
      <c r="AA304" s="69">
        <v>36100000</v>
      </c>
    </row>
    <row r="305" spans="20:27" s="53" customFormat="1" ht="13.5" customHeight="1">
      <c r="T305" s="66"/>
      <c r="U305" s="67"/>
      <c r="V305" s="67"/>
      <c r="W305" s="67" t="s">
        <v>121</v>
      </c>
      <c r="X305" s="67"/>
      <c r="Y305" s="67"/>
      <c r="Z305" s="68"/>
      <c r="AA305" s="69">
        <v>445500000</v>
      </c>
    </row>
    <row r="306" spans="20:27" s="53" customFormat="1" ht="13.5" customHeight="1">
      <c r="T306" s="66"/>
      <c r="U306" s="67"/>
      <c r="V306" s="67" t="s">
        <v>252</v>
      </c>
      <c r="W306" s="67"/>
      <c r="X306" s="67"/>
      <c r="Y306" s="67"/>
      <c r="Z306" s="68"/>
      <c r="AA306" s="69">
        <v>300000000</v>
      </c>
    </row>
    <row r="307" spans="20:27" s="53" customFormat="1" ht="13.5" customHeight="1">
      <c r="T307" s="66"/>
      <c r="U307" s="67" t="s">
        <v>253</v>
      </c>
      <c r="V307" s="67"/>
      <c r="W307" s="67"/>
      <c r="X307" s="67"/>
      <c r="Y307" s="67"/>
      <c r="Z307" s="68"/>
      <c r="AA307" s="69">
        <f>+AA308</f>
        <v>180000000</v>
      </c>
    </row>
    <row r="308" spans="20:27" s="53" customFormat="1" ht="13.5" customHeight="1">
      <c r="T308" s="66"/>
      <c r="U308" s="67"/>
      <c r="V308" s="67" t="s">
        <v>254</v>
      </c>
      <c r="W308" s="67"/>
      <c r="X308" s="67"/>
      <c r="Y308" s="67"/>
      <c r="Z308" s="68"/>
      <c r="AA308" s="69">
        <f>+AA309</f>
        <v>180000000</v>
      </c>
    </row>
    <row r="309" spans="20:27" s="53" customFormat="1" ht="13.5" customHeight="1">
      <c r="T309" s="66"/>
      <c r="U309" s="67"/>
      <c r="V309" s="67"/>
      <c r="W309" s="67" t="s">
        <v>254</v>
      </c>
      <c r="X309" s="67"/>
      <c r="Y309" s="67"/>
      <c r="Z309" s="68"/>
      <c r="AA309" s="69">
        <v>180000000</v>
      </c>
    </row>
    <row r="310" spans="20:27" s="53" customFormat="1" ht="13.5" customHeight="1">
      <c r="T310" s="62" t="s">
        <v>255</v>
      </c>
      <c r="U310" s="63"/>
      <c r="V310" s="63"/>
      <c r="W310" s="63"/>
      <c r="X310" s="63"/>
      <c r="Y310" s="63"/>
      <c r="Z310" s="64"/>
      <c r="AA310" s="65">
        <f>+SUM(AA311:AA313)</f>
        <v>2504800000</v>
      </c>
    </row>
    <row r="311" spans="20:27" s="53" customFormat="1" ht="13.5" customHeight="1">
      <c r="T311" s="66"/>
      <c r="U311" s="67" t="s">
        <v>256</v>
      </c>
      <c r="V311" s="67"/>
      <c r="W311" s="67"/>
      <c r="X311" s="67"/>
      <c r="Y311" s="67"/>
      <c r="Z311" s="68"/>
      <c r="AA311" s="69">
        <v>1250000000</v>
      </c>
    </row>
    <row r="312" spans="20:27" s="53" customFormat="1" ht="13.5" customHeight="1">
      <c r="T312" s="66"/>
      <c r="U312" s="67" t="s">
        <v>257</v>
      </c>
      <c r="V312" s="67"/>
      <c r="W312" s="67"/>
      <c r="X312" s="67"/>
      <c r="Y312" s="67"/>
      <c r="Z312" s="68"/>
      <c r="AA312" s="69">
        <v>1235000000</v>
      </c>
    </row>
    <row r="313" spans="20:27" s="53" customFormat="1" ht="13.5" customHeight="1">
      <c r="T313" s="66"/>
      <c r="U313" s="67" t="s">
        <v>258</v>
      </c>
      <c r="V313" s="67"/>
      <c r="W313" s="67"/>
      <c r="X313" s="67"/>
      <c r="Y313" s="67"/>
      <c r="Z313" s="68"/>
      <c r="AA313" s="69">
        <v>19800000</v>
      </c>
    </row>
    <row r="314" spans="20:27" s="53" customFormat="1" ht="13.5" customHeight="1">
      <c r="T314" s="62" t="s">
        <v>259</v>
      </c>
      <c r="U314" s="63"/>
      <c r="V314" s="63"/>
      <c r="W314" s="63"/>
      <c r="X314" s="63"/>
      <c r="Y314" s="63"/>
      <c r="Z314" s="64"/>
      <c r="AA314" s="65">
        <f>+AA315+AA316+AA317+AA320+AA321+AA322+AA323</f>
        <v>888750000</v>
      </c>
    </row>
    <row r="315" spans="20:27" s="53" customFormat="1" ht="13.5" customHeight="1">
      <c r="T315" s="66"/>
      <c r="U315" s="67" t="s">
        <v>260</v>
      </c>
      <c r="V315" s="67"/>
      <c r="W315" s="67"/>
      <c r="X315" s="67"/>
      <c r="Y315" s="67"/>
      <c r="Z315" s="68"/>
      <c r="AA315" s="69">
        <v>36100000</v>
      </c>
    </row>
    <row r="316" spans="20:27" s="53" customFormat="1" ht="13.5" customHeight="1">
      <c r="T316" s="66"/>
      <c r="U316" s="67" t="s">
        <v>261</v>
      </c>
      <c r="V316" s="67"/>
      <c r="W316" s="67"/>
      <c r="X316" s="67"/>
      <c r="Y316" s="67"/>
      <c r="Z316" s="68"/>
      <c r="AA316" s="69">
        <v>123750000</v>
      </c>
    </row>
    <row r="317" spans="20:27" s="53" customFormat="1" ht="13.5" customHeight="1">
      <c r="T317" s="66"/>
      <c r="U317" s="67" t="s">
        <v>262</v>
      </c>
      <c r="V317" s="67"/>
      <c r="W317" s="67"/>
      <c r="X317" s="67"/>
      <c r="Y317" s="67"/>
      <c r="Z317" s="68"/>
      <c r="AA317" s="69">
        <f>+AA318+AA319</f>
        <v>558900000</v>
      </c>
    </row>
    <row r="318" spans="20:27" s="53" customFormat="1" ht="13.5" customHeight="1">
      <c r="T318" s="66"/>
      <c r="U318" s="67"/>
      <c r="V318" s="67" t="s">
        <v>263</v>
      </c>
      <c r="W318" s="67"/>
      <c r="X318" s="67"/>
      <c r="Y318" s="67"/>
      <c r="Z318" s="68"/>
      <c r="AA318" s="69">
        <v>200000000</v>
      </c>
    </row>
    <row r="319" spans="20:27" s="53" customFormat="1" ht="13.5" customHeight="1">
      <c r="T319" s="66"/>
      <c r="U319" s="67"/>
      <c r="V319" s="67" t="s">
        <v>121</v>
      </c>
      <c r="W319" s="67"/>
      <c r="X319" s="67"/>
      <c r="Y319" s="67"/>
      <c r="Z319" s="68"/>
      <c r="AA319" s="69">
        <v>358900000</v>
      </c>
    </row>
    <row r="320" spans="20:27" s="53" customFormat="1" ht="13.5" customHeight="1">
      <c r="T320" s="66"/>
      <c r="U320" s="67" t="s">
        <v>264</v>
      </c>
      <c r="V320" s="67"/>
      <c r="W320" s="67"/>
      <c r="X320" s="67"/>
      <c r="Y320" s="67"/>
      <c r="Z320" s="68"/>
      <c r="AA320" s="69">
        <v>36100000</v>
      </c>
    </row>
    <row r="321" spans="20:27" s="53" customFormat="1" ht="13.5" customHeight="1">
      <c r="T321" s="66"/>
      <c r="U321" s="67" t="s">
        <v>265</v>
      </c>
      <c r="V321" s="67"/>
      <c r="W321" s="67"/>
      <c r="X321" s="67"/>
      <c r="Y321" s="67"/>
      <c r="Z321" s="68"/>
      <c r="AA321" s="69">
        <v>53900000</v>
      </c>
    </row>
    <row r="322" spans="20:27" s="53" customFormat="1" ht="13.5" customHeight="1">
      <c r="T322" s="66"/>
      <c r="U322" s="67" t="s">
        <v>266</v>
      </c>
      <c r="V322" s="67"/>
      <c r="W322" s="67"/>
      <c r="X322" s="67"/>
      <c r="Y322" s="67"/>
      <c r="Z322" s="68"/>
      <c r="AA322" s="69">
        <v>50000000</v>
      </c>
    </row>
    <row r="323" spans="20:27" s="53" customFormat="1" ht="13.5" customHeight="1">
      <c r="T323" s="66"/>
      <c r="U323" s="67" t="s">
        <v>267</v>
      </c>
      <c r="V323" s="67"/>
      <c r="W323" s="67"/>
      <c r="X323" s="67"/>
      <c r="Y323" s="67"/>
      <c r="Z323" s="68"/>
      <c r="AA323" s="69">
        <v>30000000</v>
      </c>
    </row>
    <row r="324" spans="20:27" s="53" customFormat="1" ht="13.5" customHeight="1">
      <c r="T324" s="62" t="s">
        <v>268</v>
      </c>
      <c r="U324" s="63"/>
      <c r="V324" s="63"/>
      <c r="W324" s="63"/>
      <c r="X324" s="63"/>
      <c r="Y324" s="63"/>
      <c r="Z324" s="64"/>
      <c r="AA324" s="65">
        <f>+AA325+AA327+AA329+AA331+AA332</f>
        <v>24732600000</v>
      </c>
    </row>
    <row r="325" spans="20:27" s="53" customFormat="1" ht="13.5" customHeight="1">
      <c r="T325" s="66"/>
      <c r="U325" s="67" t="s">
        <v>269</v>
      </c>
      <c r="V325" s="67"/>
      <c r="W325" s="67"/>
      <c r="X325" s="67"/>
      <c r="Y325" s="67"/>
      <c r="Z325" s="68"/>
      <c r="AA325" s="69">
        <f>+AA326</f>
        <v>3946700000</v>
      </c>
    </row>
    <row r="326" spans="20:27" s="53" customFormat="1" ht="13.5" customHeight="1">
      <c r="T326" s="66"/>
      <c r="U326" s="67"/>
      <c r="V326" s="67" t="s">
        <v>270</v>
      </c>
      <c r="W326" s="67"/>
      <c r="X326" s="67"/>
      <c r="Y326" s="67"/>
      <c r="Z326" s="68"/>
      <c r="AA326" s="69">
        <v>3946700000</v>
      </c>
    </row>
    <row r="327" spans="20:27" s="53" customFormat="1" ht="13.5" customHeight="1">
      <c r="T327" s="66"/>
      <c r="U327" s="67" t="s">
        <v>271</v>
      </c>
      <c r="V327" s="67"/>
      <c r="W327" s="67"/>
      <c r="X327" s="67"/>
      <c r="Y327" s="67"/>
      <c r="Z327" s="68"/>
      <c r="AA327" s="69">
        <f>+AA328</f>
        <v>1902900000</v>
      </c>
    </row>
    <row r="328" spans="20:27" s="53" customFormat="1" ht="13.5" customHeight="1">
      <c r="T328" s="66"/>
      <c r="U328" s="67"/>
      <c r="V328" s="67" t="s">
        <v>271</v>
      </c>
      <c r="W328" s="67"/>
      <c r="X328" s="67"/>
      <c r="Y328" s="67"/>
      <c r="Z328" s="68"/>
      <c r="AA328" s="69">
        <v>1902900000</v>
      </c>
    </row>
    <row r="329" spans="20:27" s="53" customFormat="1" ht="13.5" customHeight="1">
      <c r="T329" s="66"/>
      <c r="U329" s="67" t="s">
        <v>272</v>
      </c>
      <c r="V329" s="67"/>
      <c r="W329" s="67"/>
      <c r="X329" s="67"/>
      <c r="Y329" s="67"/>
      <c r="Z329" s="68"/>
      <c r="AA329" s="69">
        <f>+AA330</f>
        <v>14315800000</v>
      </c>
    </row>
    <row r="330" spans="20:27" s="53" customFormat="1" ht="13.5" customHeight="1">
      <c r="T330" s="66"/>
      <c r="U330" s="67"/>
      <c r="V330" s="67" t="s">
        <v>272</v>
      </c>
      <c r="W330" s="67"/>
      <c r="X330" s="67"/>
      <c r="Y330" s="67"/>
      <c r="Z330" s="68"/>
      <c r="AA330" s="69">
        <v>14315800000</v>
      </c>
    </row>
    <row r="331" spans="20:27" s="53" customFormat="1" ht="13.5" customHeight="1">
      <c r="T331" s="66"/>
      <c r="U331" s="67" t="s">
        <v>273</v>
      </c>
      <c r="V331" s="67"/>
      <c r="W331" s="67"/>
      <c r="X331" s="67"/>
      <c r="Y331" s="67"/>
      <c r="Z331" s="68"/>
      <c r="AA331" s="69">
        <v>55000000</v>
      </c>
    </row>
    <row r="332" spans="20:27" s="53" customFormat="1" ht="13.5" customHeight="1">
      <c r="T332" s="66"/>
      <c r="U332" s="67" t="s">
        <v>274</v>
      </c>
      <c r="V332" s="67"/>
      <c r="W332" s="67"/>
      <c r="X332" s="67"/>
      <c r="Y332" s="67"/>
      <c r="Z332" s="68"/>
      <c r="AA332" s="69">
        <f>+AA333</f>
        <v>4512200000</v>
      </c>
    </row>
    <row r="333" spans="20:27" s="53" customFormat="1" ht="13.5" customHeight="1">
      <c r="T333" s="66"/>
      <c r="U333" s="67"/>
      <c r="V333" s="67" t="s">
        <v>274</v>
      </c>
      <c r="W333" s="67"/>
      <c r="X333" s="67"/>
      <c r="Y333" s="67"/>
      <c r="Z333" s="68"/>
      <c r="AA333" s="69">
        <f>+AA334</f>
        <v>4512200000</v>
      </c>
    </row>
    <row r="334" spans="20:27" s="53" customFormat="1" ht="13.5" customHeight="1">
      <c r="T334" s="66"/>
      <c r="U334" s="67"/>
      <c r="V334" s="67"/>
      <c r="W334" s="67" t="s">
        <v>274</v>
      </c>
      <c r="X334" s="67"/>
      <c r="Y334" s="67"/>
      <c r="Z334" s="68"/>
      <c r="AA334" s="69">
        <v>4512200000</v>
      </c>
    </row>
    <row r="335" spans="20:27" s="53" customFormat="1" ht="13.5" customHeight="1">
      <c r="T335" s="62" t="s">
        <v>275</v>
      </c>
      <c r="U335" s="63"/>
      <c r="V335" s="63"/>
      <c r="W335" s="63"/>
      <c r="X335" s="63"/>
      <c r="Y335" s="63"/>
      <c r="Z335" s="64"/>
      <c r="AA335" s="65">
        <f>+AA336+AA338+AA340</f>
        <v>12268400000</v>
      </c>
    </row>
    <row r="336" spans="20:27" s="53" customFormat="1" ht="13.5" customHeight="1">
      <c r="T336" s="66"/>
      <c r="U336" s="67" t="s">
        <v>272</v>
      </c>
      <c r="V336" s="67"/>
      <c r="W336" s="67"/>
      <c r="X336" s="67"/>
      <c r="Y336" s="67"/>
      <c r="Z336" s="68"/>
      <c r="AA336" s="69">
        <f>+AA337</f>
        <v>3287700000</v>
      </c>
    </row>
    <row r="337" spans="20:27" s="53" customFormat="1" ht="13.5" customHeight="1">
      <c r="T337" s="66"/>
      <c r="U337" s="67"/>
      <c r="V337" s="67" t="s">
        <v>272</v>
      </c>
      <c r="W337" s="67"/>
      <c r="X337" s="67"/>
      <c r="Y337" s="67"/>
      <c r="Z337" s="68"/>
      <c r="AA337" s="69">
        <v>3287700000</v>
      </c>
    </row>
    <row r="338" spans="20:27" s="53" customFormat="1" ht="13.5" customHeight="1">
      <c r="T338" s="66"/>
      <c r="U338" s="67" t="s">
        <v>274</v>
      </c>
      <c r="V338" s="67"/>
      <c r="W338" s="67"/>
      <c r="X338" s="67"/>
      <c r="Y338" s="67"/>
      <c r="Z338" s="68"/>
      <c r="AA338" s="69">
        <f>+AA339</f>
        <v>69200000</v>
      </c>
    </row>
    <row r="339" spans="20:27" s="53" customFormat="1" ht="13.5" customHeight="1">
      <c r="T339" s="66"/>
      <c r="U339" s="67"/>
      <c r="V339" s="67" t="s">
        <v>276</v>
      </c>
      <c r="W339" s="67"/>
      <c r="X339" s="67"/>
      <c r="Y339" s="67"/>
      <c r="Z339" s="68"/>
      <c r="AA339" s="69">
        <v>69200000</v>
      </c>
    </row>
    <row r="340" spans="20:27" s="53" customFormat="1" ht="13.5" customHeight="1">
      <c r="T340" s="66"/>
      <c r="U340" s="67" t="s">
        <v>277</v>
      </c>
      <c r="V340" s="67"/>
      <c r="W340" s="67"/>
      <c r="X340" s="67"/>
      <c r="Y340" s="67"/>
      <c r="Z340" s="68"/>
      <c r="AA340" s="69">
        <f>+AA341</f>
        <v>8911500000</v>
      </c>
    </row>
    <row r="341" spans="20:27" s="53" customFormat="1" ht="13.5" customHeight="1">
      <c r="T341" s="66"/>
      <c r="U341" s="67"/>
      <c r="V341" s="67" t="s">
        <v>278</v>
      </c>
      <c r="W341" s="67"/>
      <c r="X341" s="67"/>
      <c r="Y341" s="67"/>
      <c r="Z341" s="68"/>
      <c r="AA341" s="69">
        <v>8911500000</v>
      </c>
    </row>
    <row r="342" spans="20:27" s="53" customFormat="1" ht="13.5" customHeight="1">
      <c r="T342" s="62" t="s">
        <v>279</v>
      </c>
      <c r="U342" s="63"/>
      <c r="V342" s="63"/>
      <c r="W342" s="63"/>
      <c r="X342" s="63"/>
      <c r="Y342" s="63"/>
      <c r="Z342" s="64"/>
      <c r="AA342" s="65">
        <v>75900000</v>
      </c>
    </row>
    <row r="343" spans="20:27" s="53" customFormat="1" ht="13.5" customHeight="1">
      <c r="T343" s="66"/>
      <c r="U343" s="67" t="s">
        <v>280</v>
      </c>
      <c r="V343" s="67"/>
      <c r="W343" s="67"/>
      <c r="X343" s="67"/>
      <c r="Y343" s="67"/>
      <c r="Z343" s="68"/>
      <c r="AA343" s="69">
        <v>70400000</v>
      </c>
    </row>
    <row r="344" spans="20:27" s="53" customFormat="1" ht="13.5" customHeight="1">
      <c r="T344" s="66"/>
      <c r="U344" s="67" t="s">
        <v>281</v>
      </c>
      <c r="V344" s="67"/>
      <c r="W344" s="67"/>
      <c r="X344" s="67"/>
      <c r="Y344" s="67"/>
      <c r="Z344" s="68"/>
      <c r="AA344" s="69">
        <v>5500000</v>
      </c>
    </row>
    <row r="345" spans="20:27" s="53" customFormat="1" ht="13.5" customHeight="1">
      <c r="T345" s="62" t="s">
        <v>282</v>
      </c>
      <c r="U345" s="63"/>
      <c r="V345" s="63"/>
      <c r="W345" s="63"/>
      <c r="X345" s="63"/>
      <c r="Y345" s="63"/>
      <c r="Z345" s="64"/>
      <c r="AA345" s="65">
        <f>+AA346+AA348+AA349+AA350+AA351+AA352+AA353+AA354+AA356+AA357+AA358+AA359</f>
        <v>4445340000</v>
      </c>
    </row>
    <row r="346" spans="20:27" s="53" customFormat="1" ht="13.5" customHeight="1">
      <c r="T346" s="66"/>
      <c r="U346" s="67" t="s">
        <v>283</v>
      </c>
      <c r="V346" s="67"/>
      <c r="W346" s="67"/>
      <c r="X346" s="67"/>
      <c r="Y346" s="67"/>
      <c r="Z346" s="68"/>
      <c r="AA346" s="69">
        <f>+AA347</f>
        <v>913300000</v>
      </c>
    </row>
    <row r="347" spans="20:27" s="53" customFormat="1" ht="13.5" customHeight="1">
      <c r="T347" s="66"/>
      <c r="U347" s="67"/>
      <c r="V347" s="67" t="s">
        <v>284</v>
      </c>
      <c r="W347" s="67"/>
      <c r="X347" s="67"/>
      <c r="Y347" s="67"/>
      <c r="Z347" s="68"/>
      <c r="AA347" s="69">
        <f>700000000+290000000-76700000</f>
        <v>913300000</v>
      </c>
    </row>
    <row r="348" spans="20:27" s="53" customFormat="1" ht="13.5" customHeight="1">
      <c r="T348" s="66"/>
      <c r="U348" s="67" t="s">
        <v>285</v>
      </c>
      <c r="V348" s="67"/>
      <c r="W348" s="67"/>
      <c r="X348" s="67"/>
      <c r="Y348" s="67"/>
      <c r="Z348" s="68"/>
      <c r="AA348" s="69">
        <v>25400000</v>
      </c>
    </row>
    <row r="349" spans="20:27" s="53" customFormat="1" ht="13.5" customHeight="1">
      <c r="T349" s="66"/>
      <c r="U349" s="67" t="s">
        <v>286</v>
      </c>
      <c r="V349" s="67"/>
      <c r="W349" s="67"/>
      <c r="X349" s="67"/>
      <c r="Y349" s="67"/>
      <c r="Z349" s="68"/>
      <c r="AA349" s="69">
        <f>300000000-84900000</f>
        <v>215100000</v>
      </c>
    </row>
    <row r="350" spans="20:27" s="53" customFormat="1" ht="13.5" customHeight="1">
      <c r="T350" s="66"/>
      <c r="U350" s="67" t="s">
        <v>287</v>
      </c>
      <c r="V350" s="67"/>
      <c r="W350" s="67"/>
      <c r="X350" s="67"/>
      <c r="Y350" s="67"/>
      <c r="Z350" s="68"/>
      <c r="AA350" s="69">
        <v>302740000</v>
      </c>
    </row>
    <row r="351" spans="20:27" s="53" customFormat="1" ht="13.5" customHeight="1">
      <c r="T351" s="66"/>
      <c r="U351" s="67" t="s">
        <v>288</v>
      </c>
      <c r="V351" s="67"/>
      <c r="W351" s="67"/>
      <c r="X351" s="67"/>
      <c r="Y351" s="67"/>
      <c r="Z351" s="68"/>
      <c r="AA351" s="69">
        <v>250000000</v>
      </c>
    </row>
    <row r="352" spans="20:27" s="53" customFormat="1" ht="13.5" customHeight="1">
      <c r="T352" s="66"/>
      <c r="U352" s="67" t="s">
        <v>289</v>
      </c>
      <c r="V352" s="67"/>
      <c r="W352" s="67"/>
      <c r="X352" s="67"/>
      <c r="Y352" s="67"/>
      <c r="Z352" s="68"/>
      <c r="AA352" s="69">
        <v>50000000</v>
      </c>
    </row>
    <row r="353" spans="20:27" s="53" customFormat="1" ht="13.5" customHeight="1">
      <c r="T353" s="66"/>
      <c r="U353" s="67" t="s">
        <v>290</v>
      </c>
      <c r="V353" s="67"/>
      <c r="W353" s="67"/>
      <c r="X353" s="67"/>
      <c r="Y353" s="67"/>
      <c r="Z353" s="68"/>
      <c r="AA353" s="69">
        <v>65300000</v>
      </c>
    </row>
    <row r="354" spans="20:27" s="53" customFormat="1" ht="13.5" customHeight="1">
      <c r="T354" s="66"/>
      <c r="U354" s="67" t="s">
        <v>107</v>
      </c>
      <c r="V354" s="67"/>
      <c r="W354" s="67"/>
      <c r="X354" s="67"/>
      <c r="Y354" s="67"/>
      <c r="Z354" s="68"/>
      <c r="AA354" s="69">
        <f>+AA355</f>
        <v>426700000</v>
      </c>
    </row>
    <row r="355" spans="20:27" s="53" customFormat="1" ht="13.5" customHeight="1">
      <c r="T355" s="66"/>
      <c r="U355" s="67"/>
      <c r="V355" s="67" t="s">
        <v>121</v>
      </c>
      <c r="W355" s="67"/>
      <c r="X355" s="67"/>
      <c r="Y355" s="67"/>
      <c r="Z355" s="68"/>
      <c r="AA355" s="69">
        <v>426700000</v>
      </c>
    </row>
    <row r="356" spans="20:27" s="53" customFormat="1" ht="13.5" customHeight="1">
      <c r="T356" s="66"/>
      <c r="U356" s="67" t="s">
        <v>291</v>
      </c>
      <c r="V356" s="67"/>
      <c r="W356" s="67"/>
      <c r="X356" s="67"/>
      <c r="Y356" s="67"/>
      <c r="Z356" s="68"/>
      <c r="AA356" s="69">
        <v>609800000</v>
      </c>
    </row>
    <row r="357" spans="20:27" s="53" customFormat="1" ht="13.5" customHeight="1">
      <c r="T357" s="66"/>
      <c r="U357" s="67" t="s">
        <v>292</v>
      </c>
      <c r="V357" s="67"/>
      <c r="W357" s="67"/>
      <c r="X357" s="67"/>
      <c r="Y357" s="67"/>
      <c r="Z357" s="68"/>
      <c r="AA357" s="69">
        <v>500000000</v>
      </c>
    </row>
    <row r="358" spans="20:27" s="53" customFormat="1" ht="13.5" customHeight="1">
      <c r="T358" s="66"/>
      <c r="U358" s="67" t="s">
        <v>293</v>
      </c>
      <c r="V358" s="67"/>
      <c r="W358" s="67"/>
      <c r="X358" s="67"/>
      <c r="Y358" s="67"/>
      <c r="Z358" s="68"/>
      <c r="AA358" s="69">
        <v>382600000</v>
      </c>
    </row>
    <row r="359" spans="20:27" s="53" customFormat="1" ht="13.5" customHeight="1">
      <c r="T359" s="66"/>
      <c r="U359" s="67" t="s">
        <v>294</v>
      </c>
      <c r="V359" s="67"/>
      <c r="W359" s="67"/>
      <c r="X359" s="67"/>
      <c r="Y359" s="67"/>
      <c r="Z359" s="68"/>
      <c r="AA359" s="69">
        <v>704400000</v>
      </c>
    </row>
    <row r="360" spans="20:27" s="53" customFormat="1" ht="13.5" customHeight="1">
      <c r="T360" s="62" t="s">
        <v>295</v>
      </c>
      <c r="U360" s="63"/>
      <c r="V360" s="63"/>
      <c r="W360" s="63"/>
      <c r="X360" s="63"/>
      <c r="Y360" s="63"/>
      <c r="Z360" s="64"/>
      <c r="AA360" s="65">
        <f>+AA361+AA363+AA374+AA375+AA376+AA379+AA380+AA381+AA383+AA384</f>
        <v>9027720466</v>
      </c>
    </row>
    <row r="361" spans="20:27" s="53" customFormat="1" ht="13.5" customHeight="1">
      <c r="T361" s="66"/>
      <c r="U361" s="67" t="s">
        <v>296</v>
      </c>
      <c r="V361" s="67"/>
      <c r="W361" s="67"/>
      <c r="X361" s="67"/>
      <c r="Y361" s="67"/>
      <c r="Z361" s="68"/>
      <c r="AA361" s="69">
        <f>+AA362</f>
        <v>468000000</v>
      </c>
    </row>
    <row r="362" spans="20:27" s="53" customFormat="1" ht="13.5" customHeight="1">
      <c r="T362" s="66"/>
      <c r="U362" s="67"/>
      <c r="V362" s="67" t="s">
        <v>121</v>
      </c>
      <c r="W362" s="67"/>
      <c r="X362" s="67"/>
      <c r="Y362" s="67"/>
      <c r="Z362" s="68"/>
      <c r="AA362" s="69">
        <v>468000000</v>
      </c>
    </row>
    <row r="363" spans="20:27" s="53" customFormat="1" ht="13.5" customHeight="1">
      <c r="T363" s="66"/>
      <c r="U363" s="67" t="s">
        <v>297</v>
      </c>
      <c r="V363" s="67"/>
      <c r="W363" s="67"/>
      <c r="X363" s="67"/>
      <c r="Y363" s="67"/>
      <c r="Z363" s="68"/>
      <c r="AA363" s="69">
        <f>+AA364+AA367+AA370+AA371+AA372</f>
        <v>1975700000</v>
      </c>
    </row>
    <row r="364" spans="20:27" s="53" customFormat="1" ht="13.5" customHeight="1">
      <c r="T364" s="66"/>
      <c r="U364" s="67"/>
      <c r="V364" s="67" t="s">
        <v>179</v>
      </c>
      <c r="W364" s="67"/>
      <c r="X364" s="67"/>
      <c r="Y364" s="67"/>
      <c r="Z364" s="68"/>
      <c r="AA364" s="69">
        <f>SUM(AA365:AA366)</f>
        <v>626000000</v>
      </c>
    </row>
    <row r="365" spans="20:27" s="53" customFormat="1" ht="13.5" customHeight="1">
      <c r="T365" s="66"/>
      <c r="U365" s="67"/>
      <c r="V365" s="67"/>
      <c r="W365" s="67" t="s">
        <v>298</v>
      </c>
      <c r="X365" s="67"/>
      <c r="Y365" s="67"/>
      <c r="Z365" s="68"/>
      <c r="AA365" s="69">
        <f>361800000-99600000</f>
        <v>262200000</v>
      </c>
    </row>
    <row r="366" spans="20:27" s="53" customFormat="1" ht="13.5" customHeight="1">
      <c r="T366" s="66"/>
      <c r="U366" s="67"/>
      <c r="V366" s="67"/>
      <c r="W366" s="67" t="s">
        <v>214</v>
      </c>
      <c r="X366" s="67"/>
      <c r="Y366" s="67"/>
      <c r="Z366" s="68"/>
      <c r="AA366" s="69">
        <v>363800000</v>
      </c>
    </row>
    <row r="367" spans="20:27" s="53" customFormat="1" ht="13.5" customHeight="1">
      <c r="T367" s="66"/>
      <c r="U367" s="67"/>
      <c r="V367" s="67" t="s">
        <v>299</v>
      </c>
      <c r="W367" s="67"/>
      <c r="X367" s="67"/>
      <c r="Y367" s="67"/>
      <c r="Z367" s="68"/>
      <c r="AA367" s="69">
        <f>SUM(AA368:AA369)</f>
        <v>409000000</v>
      </c>
    </row>
    <row r="368" spans="20:27" s="53" customFormat="1" ht="13.5" customHeight="1">
      <c r="T368" s="66"/>
      <c r="U368" s="67"/>
      <c r="V368" s="67"/>
      <c r="W368" s="67" t="s">
        <v>300</v>
      </c>
      <c r="X368" s="67"/>
      <c r="Y368" s="67"/>
      <c r="Z368" s="68"/>
      <c r="AA368" s="69">
        <v>68000000</v>
      </c>
    </row>
    <row r="369" spans="20:27" s="53" customFormat="1" ht="13.5" customHeight="1">
      <c r="T369" s="66"/>
      <c r="U369" s="67"/>
      <c r="V369" s="67"/>
      <c r="W369" s="67" t="s">
        <v>301</v>
      </c>
      <c r="X369" s="67"/>
      <c r="Y369" s="67"/>
      <c r="Z369" s="68"/>
      <c r="AA369" s="69">
        <v>341000000</v>
      </c>
    </row>
    <row r="370" spans="20:27" s="53" customFormat="1" ht="13.5" customHeight="1">
      <c r="T370" s="66"/>
      <c r="U370" s="67"/>
      <c r="V370" s="67" t="s">
        <v>302</v>
      </c>
      <c r="W370" s="67"/>
      <c r="X370" s="67"/>
      <c r="Y370" s="67"/>
      <c r="Z370" s="68"/>
      <c r="AA370" s="69">
        <v>134100000</v>
      </c>
    </row>
    <row r="371" spans="20:27" s="53" customFormat="1" ht="13.5" customHeight="1">
      <c r="T371" s="66"/>
      <c r="U371" s="67"/>
      <c r="V371" s="67" t="s">
        <v>303</v>
      </c>
      <c r="W371" s="67"/>
      <c r="X371" s="67"/>
      <c r="Y371" s="67"/>
      <c r="Z371" s="68"/>
      <c r="AA371" s="69">
        <v>155100000</v>
      </c>
    </row>
    <row r="372" spans="20:27" s="53" customFormat="1" ht="13.5" customHeight="1">
      <c r="T372" s="66"/>
      <c r="U372" s="67"/>
      <c r="V372" s="67" t="s">
        <v>304</v>
      </c>
      <c r="W372" s="67"/>
      <c r="X372" s="67"/>
      <c r="Y372" s="67"/>
      <c r="Z372" s="68"/>
      <c r="AA372" s="69">
        <f>+AA373</f>
        <v>651500000</v>
      </c>
    </row>
    <row r="373" spans="20:27" s="53" customFormat="1" ht="13.5" customHeight="1">
      <c r="T373" s="66"/>
      <c r="U373" s="67"/>
      <c r="V373" s="67"/>
      <c r="W373" s="67" t="s">
        <v>121</v>
      </c>
      <c r="X373" s="67"/>
      <c r="Y373" s="67"/>
      <c r="Z373" s="68"/>
      <c r="AA373" s="69">
        <v>651500000</v>
      </c>
    </row>
    <row r="374" spans="20:27" s="53" customFormat="1" ht="13.5" customHeight="1">
      <c r="T374" s="66"/>
      <c r="U374" s="67" t="s">
        <v>305</v>
      </c>
      <c r="V374" s="67"/>
      <c r="W374" s="67"/>
      <c r="X374" s="67"/>
      <c r="Y374" s="67"/>
      <c r="Z374" s="68"/>
      <c r="AA374" s="69">
        <v>2637250000</v>
      </c>
    </row>
    <row r="375" spans="20:27" s="53" customFormat="1" ht="13.5" customHeight="1">
      <c r="T375" s="66"/>
      <c r="U375" s="67" t="s">
        <v>306</v>
      </c>
      <c r="V375" s="67"/>
      <c r="W375" s="67"/>
      <c r="X375" s="67"/>
      <c r="Y375" s="67"/>
      <c r="Z375" s="68"/>
      <c r="AA375" s="69">
        <v>219400000</v>
      </c>
    </row>
    <row r="376" spans="20:27" s="53" customFormat="1" ht="13.5" customHeight="1">
      <c r="T376" s="66"/>
      <c r="U376" s="67" t="s">
        <v>307</v>
      </c>
      <c r="V376" s="67"/>
      <c r="W376" s="67"/>
      <c r="X376" s="67"/>
      <c r="Y376" s="67"/>
      <c r="Z376" s="68"/>
      <c r="AA376" s="69">
        <f>+AA377</f>
        <v>440200000</v>
      </c>
    </row>
    <row r="377" spans="20:27" s="53" customFormat="1" ht="13.5" customHeight="1">
      <c r="T377" s="66"/>
      <c r="U377" s="67"/>
      <c r="V377" s="67" t="s">
        <v>308</v>
      </c>
      <c r="W377" s="67"/>
      <c r="X377" s="67"/>
      <c r="Y377" s="67"/>
      <c r="Z377" s="68"/>
      <c r="AA377" s="69">
        <f>+AA378</f>
        <v>440200000</v>
      </c>
    </row>
    <row r="378" spans="20:27" s="53" customFormat="1" ht="13.5" customHeight="1">
      <c r="T378" s="66"/>
      <c r="U378" s="67"/>
      <c r="V378" s="67"/>
      <c r="W378" s="67" t="s">
        <v>121</v>
      </c>
      <c r="X378" s="67"/>
      <c r="Y378" s="67"/>
      <c r="Z378" s="68"/>
      <c r="AA378" s="69">
        <v>440200000</v>
      </c>
    </row>
    <row r="379" spans="20:27" s="53" customFormat="1" ht="13.5" customHeight="1">
      <c r="T379" s="66"/>
      <c r="U379" s="67" t="s">
        <v>309</v>
      </c>
      <c r="V379" s="67"/>
      <c r="W379" s="67"/>
      <c r="X379" s="67"/>
      <c r="Y379" s="67"/>
      <c r="Z379" s="68"/>
      <c r="AA379" s="69">
        <f>134700000+66500000+70466</f>
        <v>201270466</v>
      </c>
    </row>
    <row r="380" spans="20:27" s="53" customFormat="1" ht="13.5" customHeight="1">
      <c r="T380" s="66"/>
      <c r="U380" s="67" t="s">
        <v>257</v>
      </c>
      <c r="V380" s="67"/>
      <c r="W380" s="67"/>
      <c r="X380" s="67"/>
      <c r="Y380" s="67"/>
      <c r="Z380" s="68"/>
      <c r="AA380" s="69">
        <v>103000000</v>
      </c>
    </row>
    <row r="381" spans="20:27" s="53" customFormat="1" ht="13.5" customHeight="1">
      <c r="T381" s="66"/>
      <c r="U381" s="67" t="s">
        <v>310</v>
      </c>
      <c r="V381" s="67"/>
      <c r="W381" s="67"/>
      <c r="X381" s="67"/>
      <c r="Y381" s="67"/>
      <c r="Z381" s="68"/>
      <c r="AA381" s="69">
        <f>+AA382</f>
        <v>42400000</v>
      </c>
    </row>
    <row r="382" spans="20:27" s="53" customFormat="1" ht="13.5" customHeight="1">
      <c r="T382" s="66"/>
      <c r="U382" s="67"/>
      <c r="V382" s="67" t="s">
        <v>121</v>
      </c>
      <c r="W382" s="67"/>
      <c r="X382" s="67"/>
      <c r="Y382" s="67"/>
      <c r="Z382" s="68"/>
      <c r="AA382" s="69">
        <v>42400000</v>
      </c>
    </row>
    <row r="383" spans="20:27" s="53" customFormat="1" ht="13.5" customHeight="1">
      <c r="T383" s="66"/>
      <c r="U383" s="67" t="s">
        <v>311</v>
      </c>
      <c r="V383" s="67"/>
      <c r="W383" s="67"/>
      <c r="X383" s="67"/>
      <c r="Y383" s="67"/>
      <c r="Z383" s="68"/>
      <c r="AA383" s="69">
        <v>16700000</v>
      </c>
    </row>
    <row r="384" spans="20:27" s="53" customFormat="1" ht="13.5" customHeight="1">
      <c r="T384" s="66"/>
      <c r="U384" s="67" t="s">
        <v>312</v>
      </c>
      <c r="V384" s="67"/>
      <c r="W384" s="67"/>
      <c r="X384" s="67"/>
      <c r="Y384" s="67"/>
      <c r="Z384" s="68"/>
      <c r="AA384" s="69">
        <f>+AA385</f>
        <v>2923800000</v>
      </c>
    </row>
    <row r="385" spans="20:27" s="53" customFormat="1" ht="13.5" customHeight="1">
      <c r="T385" s="66"/>
      <c r="U385" s="67"/>
      <c r="V385" s="67" t="s">
        <v>313</v>
      </c>
      <c r="W385" s="67"/>
      <c r="X385" s="67"/>
      <c r="Y385" s="67"/>
      <c r="Z385" s="68"/>
      <c r="AA385" s="69">
        <v>2923800000</v>
      </c>
    </row>
    <row r="386" spans="20:27" s="53" customFormat="1" ht="13.5" customHeight="1">
      <c r="T386" s="62" t="s">
        <v>314</v>
      </c>
      <c r="U386" s="63"/>
      <c r="V386" s="63"/>
      <c r="W386" s="63"/>
      <c r="X386" s="63"/>
      <c r="Y386" s="63"/>
      <c r="Z386" s="64"/>
      <c r="AA386" s="65">
        <f>+AA387+AA389+AA390</f>
        <v>4880100000</v>
      </c>
    </row>
    <row r="387" spans="20:27" s="53" customFormat="1" ht="13.5" customHeight="1">
      <c r="T387" s="66"/>
      <c r="U387" s="67" t="s">
        <v>315</v>
      </c>
      <c r="V387" s="67"/>
      <c r="W387" s="67"/>
      <c r="X387" s="67"/>
      <c r="Y387" s="67"/>
      <c r="Z387" s="68"/>
      <c r="AA387" s="69">
        <f>+AA388</f>
        <v>4689300000</v>
      </c>
    </row>
    <row r="388" spans="20:27" s="53" customFormat="1" ht="13.5" customHeight="1">
      <c r="T388" s="66"/>
      <c r="U388" s="67"/>
      <c r="V388" s="67" t="s">
        <v>316</v>
      </c>
      <c r="W388" s="67"/>
      <c r="X388" s="67"/>
      <c r="Y388" s="67"/>
      <c r="Z388" s="68"/>
      <c r="AA388" s="69">
        <v>4689300000</v>
      </c>
    </row>
    <row r="389" spans="20:27" s="53" customFormat="1" ht="13.5" customHeight="1">
      <c r="T389" s="66"/>
      <c r="U389" s="67" t="s">
        <v>317</v>
      </c>
      <c r="V389" s="67"/>
      <c r="W389" s="67"/>
      <c r="X389" s="67"/>
      <c r="Y389" s="67"/>
      <c r="Z389" s="68"/>
      <c r="AA389" s="69">
        <v>145800000</v>
      </c>
    </row>
    <row r="390" spans="20:27" s="53" customFormat="1" ht="13.5" customHeight="1">
      <c r="T390" s="66"/>
      <c r="U390" s="67" t="s">
        <v>318</v>
      </c>
      <c r="V390" s="67"/>
      <c r="W390" s="67"/>
      <c r="X390" s="67"/>
      <c r="Y390" s="67"/>
      <c r="Z390" s="68"/>
      <c r="AA390" s="69">
        <v>45000000</v>
      </c>
    </row>
    <row r="391" spans="20:27" s="53" customFormat="1" ht="13.5" customHeight="1">
      <c r="T391" s="62" t="s">
        <v>319</v>
      </c>
      <c r="U391" s="63"/>
      <c r="V391" s="63"/>
      <c r="W391" s="63"/>
      <c r="X391" s="63"/>
      <c r="Y391" s="63"/>
      <c r="Z391" s="64"/>
      <c r="AA391" s="65">
        <f>+AA392+AA393+AA395+AA396+AA397+AA399+AA400+AA401+AA402+AA403</f>
        <v>17222000000</v>
      </c>
    </row>
    <row r="392" spans="20:27" s="53" customFormat="1" ht="13.5" customHeight="1">
      <c r="T392" s="66"/>
      <c r="U392" s="67" t="s">
        <v>320</v>
      </c>
      <c r="V392" s="67"/>
      <c r="W392" s="67"/>
      <c r="X392" s="67"/>
      <c r="Y392" s="67"/>
      <c r="Z392" s="68"/>
      <c r="AA392" s="69">
        <v>300000000</v>
      </c>
    </row>
    <row r="393" spans="20:27" s="53" customFormat="1" ht="13.5" customHeight="1">
      <c r="T393" s="66"/>
      <c r="U393" s="67" t="s">
        <v>321</v>
      </c>
      <c r="V393" s="67"/>
      <c r="W393" s="67"/>
      <c r="X393" s="67"/>
      <c r="Y393" s="67"/>
      <c r="Z393" s="68"/>
      <c r="AA393" s="69">
        <f>+AA394</f>
        <v>94400000</v>
      </c>
    </row>
    <row r="394" spans="20:27" s="53" customFormat="1" ht="13.5" customHeight="1">
      <c r="T394" s="66"/>
      <c r="U394" s="67"/>
      <c r="V394" s="67" t="s">
        <v>321</v>
      </c>
      <c r="W394" s="67"/>
      <c r="X394" s="67"/>
      <c r="Y394" s="67"/>
      <c r="Z394" s="68"/>
      <c r="AA394" s="69">
        <v>94400000</v>
      </c>
    </row>
    <row r="395" spans="20:27" s="53" customFormat="1" ht="13.5" customHeight="1">
      <c r="T395" s="66"/>
      <c r="U395" s="67" t="s">
        <v>322</v>
      </c>
      <c r="V395" s="67"/>
      <c r="W395" s="67"/>
      <c r="X395" s="67"/>
      <c r="Y395" s="67"/>
      <c r="Z395" s="68"/>
      <c r="AA395" s="69">
        <v>20700000</v>
      </c>
    </row>
    <row r="396" spans="20:27" s="53" customFormat="1" ht="13.5" customHeight="1">
      <c r="T396" s="66"/>
      <c r="U396" s="67" t="s">
        <v>265</v>
      </c>
      <c r="V396" s="67"/>
      <c r="W396" s="67"/>
      <c r="X396" s="67"/>
      <c r="Y396" s="67"/>
      <c r="Z396" s="68"/>
      <c r="AA396" s="69">
        <v>410000000</v>
      </c>
    </row>
    <row r="397" spans="20:27" s="53" customFormat="1" ht="13.5" customHeight="1">
      <c r="T397" s="66"/>
      <c r="U397" s="67" t="s">
        <v>272</v>
      </c>
      <c r="V397" s="67"/>
      <c r="W397" s="67"/>
      <c r="X397" s="67"/>
      <c r="Y397" s="67"/>
      <c r="Z397" s="68"/>
      <c r="AA397" s="69">
        <f>+AA398</f>
        <v>12677200000</v>
      </c>
    </row>
    <row r="398" spans="20:27" s="53" customFormat="1" ht="13.5" customHeight="1">
      <c r="T398" s="66"/>
      <c r="U398" s="67"/>
      <c r="V398" s="67" t="s">
        <v>272</v>
      </c>
      <c r="W398" s="67"/>
      <c r="X398" s="67"/>
      <c r="Y398" s="67"/>
      <c r="Z398" s="68"/>
      <c r="AA398" s="69">
        <v>12677200000</v>
      </c>
    </row>
    <row r="399" spans="20:27" s="53" customFormat="1" ht="13.5" customHeight="1">
      <c r="T399" s="66"/>
      <c r="U399" s="67" t="s">
        <v>323</v>
      </c>
      <c r="V399" s="67"/>
      <c r="W399" s="67"/>
      <c r="X399" s="67"/>
      <c r="Y399" s="67"/>
      <c r="Z399" s="68"/>
      <c r="AA399" s="69">
        <v>140000000</v>
      </c>
    </row>
    <row r="400" spans="20:27" s="53" customFormat="1" ht="13.5" customHeight="1">
      <c r="T400" s="66"/>
      <c r="U400" s="67" t="s">
        <v>257</v>
      </c>
      <c r="V400" s="67"/>
      <c r="W400" s="67"/>
      <c r="X400" s="67"/>
      <c r="Y400" s="67"/>
      <c r="Z400" s="68"/>
      <c r="AA400" s="69">
        <v>150000000</v>
      </c>
    </row>
    <row r="401" spans="20:27" s="53" customFormat="1" ht="13.5" customHeight="1">
      <c r="T401" s="66"/>
      <c r="U401" s="67" t="s">
        <v>324</v>
      </c>
      <c r="V401" s="67"/>
      <c r="W401" s="67"/>
      <c r="X401" s="67"/>
      <c r="Y401" s="67"/>
      <c r="Z401" s="68"/>
      <c r="AA401" s="69">
        <v>356000000</v>
      </c>
    </row>
    <row r="402" spans="20:27" s="53" customFormat="1" ht="13.5" customHeight="1">
      <c r="T402" s="66"/>
      <c r="U402" s="67" t="s">
        <v>325</v>
      </c>
      <c r="V402" s="67"/>
      <c r="W402" s="67"/>
      <c r="X402" s="67"/>
      <c r="Y402" s="67"/>
      <c r="Z402" s="68"/>
      <c r="AA402" s="69">
        <v>1607900000</v>
      </c>
    </row>
    <row r="403" spans="20:27" s="53" customFormat="1" ht="13.5" customHeight="1">
      <c r="T403" s="66"/>
      <c r="U403" s="67" t="s">
        <v>326</v>
      </c>
      <c r="V403" s="67"/>
      <c r="W403" s="67"/>
      <c r="X403" s="67"/>
      <c r="Y403" s="67"/>
      <c r="Z403" s="68"/>
      <c r="AA403" s="69">
        <f>+AA404</f>
        <v>1465800000</v>
      </c>
    </row>
    <row r="404" spans="20:27" s="53" customFormat="1" ht="13.5" customHeight="1">
      <c r="T404" s="66"/>
      <c r="U404" s="67"/>
      <c r="V404" s="67" t="s">
        <v>327</v>
      </c>
      <c r="W404" s="67"/>
      <c r="X404" s="67"/>
      <c r="Y404" s="67"/>
      <c r="Z404" s="68"/>
      <c r="AA404" s="69">
        <v>1465800000</v>
      </c>
    </row>
    <row r="405" spans="20:27" s="53" customFormat="1" ht="13.5" customHeight="1">
      <c r="T405" s="62" t="s">
        <v>328</v>
      </c>
      <c r="U405" s="63"/>
      <c r="V405" s="63"/>
      <c r="W405" s="63"/>
      <c r="X405" s="63"/>
      <c r="Y405" s="63"/>
      <c r="Z405" s="64"/>
      <c r="AA405" s="65">
        <f>+AA406</f>
        <v>1600000</v>
      </c>
    </row>
    <row r="406" spans="20:27" s="53" customFormat="1" ht="13.5" customHeight="1">
      <c r="T406" s="66"/>
      <c r="U406" s="67" t="s">
        <v>329</v>
      </c>
      <c r="V406" s="67"/>
      <c r="W406" s="67"/>
      <c r="X406" s="67"/>
      <c r="Y406" s="67"/>
      <c r="Z406" s="68"/>
      <c r="AA406" s="69">
        <v>1600000</v>
      </c>
    </row>
    <row r="407" spans="20:27" s="53" customFormat="1" ht="13.5" customHeight="1">
      <c r="T407" s="62" t="s">
        <v>330</v>
      </c>
      <c r="U407" s="63"/>
      <c r="V407" s="63"/>
      <c r="W407" s="63"/>
      <c r="X407" s="63"/>
      <c r="Y407" s="63"/>
      <c r="Z407" s="64"/>
      <c r="AA407" s="65">
        <f>+AA408</f>
        <v>578700000</v>
      </c>
    </row>
    <row r="408" spans="20:27" s="53" customFormat="1" ht="13.5" customHeight="1">
      <c r="T408" s="66"/>
      <c r="U408" s="67" t="s">
        <v>331</v>
      </c>
      <c r="V408" s="67"/>
      <c r="W408" s="67"/>
      <c r="X408" s="67"/>
      <c r="Y408" s="67"/>
      <c r="Z408" s="68"/>
      <c r="AA408" s="69">
        <v>578700000</v>
      </c>
    </row>
    <row r="409" spans="20:27" s="53" customFormat="1" ht="13.5" customHeight="1">
      <c r="T409" s="62" t="s">
        <v>332</v>
      </c>
      <c r="U409" s="63"/>
      <c r="V409" s="63"/>
      <c r="W409" s="63"/>
      <c r="X409" s="63"/>
      <c r="Y409" s="63"/>
      <c r="Z409" s="64"/>
      <c r="AA409" s="65">
        <f>+AA410+AA411</f>
        <v>20296300000</v>
      </c>
    </row>
    <row r="410" spans="20:27" s="53" customFormat="1" ht="13.5" customHeight="1">
      <c r="T410" s="66"/>
      <c r="U410" s="67" t="s">
        <v>333</v>
      </c>
      <c r="V410" s="67"/>
      <c r="W410" s="67"/>
      <c r="X410" s="67"/>
      <c r="Y410" s="67"/>
      <c r="Z410" s="68"/>
      <c r="AA410" s="69">
        <v>7623000000</v>
      </c>
    </row>
    <row r="411" spans="20:27" s="53" customFormat="1" ht="13.5" customHeight="1">
      <c r="T411" s="66"/>
      <c r="U411" s="67" t="s">
        <v>334</v>
      </c>
      <c r="V411" s="67"/>
      <c r="W411" s="67"/>
      <c r="X411" s="67"/>
      <c r="Y411" s="67"/>
      <c r="Z411" s="68"/>
      <c r="AA411" s="69">
        <v>12673300000</v>
      </c>
    </row>
    <row r="412" spans="20:27" s="53" customFormat="1" ht="13.5" customHeight="1">
      <c r="T412" s="66"/>
      <c r="U412" s="67"/>
      <c r="V412" s="67" t="s">
        <v>335</v>
      </c>
      <c r="W412" s="67"/>
      <c r="X412" s="67"/>
      <c r="Y412" s="67"/>
      <c r="Z412" s="68"/>
      <c r="AA412" s="69">
        <v>4454900000</v>
      </c>
    </row>
    <row r="413" spans="20:27" s="53" customFormat="1" ht="13.5" customHeight="1">
      <c r="T413" s="66"/>
      <c r="U413" s="67"/>
      <c r="V413" s="67" t="s">
        <v>336</v>
      </c>
      <c r="W413" s="67"/>
      <c r="X413" s="67"/>
      <c r="Y413" s="67"/>
      <c r="Z413" s="68"/>
      <c r="AA413" s="69">
        <f>+AA414</f>
        <v>8218400000</v>
      </c>
    </row>
    <row r="414" spans="20:27" s="53" customFormat="1" ht="13.5" customHeight="1">
      <c r="T414" s="66"/>
      <c r="U414" s="67"/>
      <c r="V414" s="67"/>
      <c r="W414" s="67" t="s">
        <v>337</v>
      </c>
      <c r="X414" s="67"/>
      <c r="Y414" s="67"/>
      <c r="Z414" s="68"/>
      <c r="AA414" s="69">
        <v>8218400000</v>
      </c>
    </row>
    <row r="415" spans="20:27" s="53" customFormat="1" ht="13.5" customHeight="1">
      <c r="T415" s="222"/>
      <c r="U415" s="222" t="s">
        <v>625</v>
      </c>
      <c r="V415" s="222"/>
      <c r="W415" s="222"/>
      <c r="X415" s="222"/>
      <c r="Y415" s="222"/>
      <c r="Z415" s="222"/>
      <c r="AA415" s="223"/>
    </row>
    <row r="416" spans="20:27" s="53" customFormat="1" ht="13.5" customHeight="1">
      <c r="T416" s="222"/>
      <c r="U416" s="222" t="s">
        <v>624</v>
      </c>
      <c r="V416" s="222"/>
      <c r="W416" s="222"/>
      <c r="X416" s="222"/>
      <c r="Y416" s="222"/>
      <c r="Z416" s="222"/>
      <c r="AA416" s="223"/>
    </row>
    <row r="417" spans="20:27" s="53" customFormat="1" ht="13.5" customHeight="1">
      <c r="T417" s="222"/>
      <c r="U417" s="222"/>
      <c r="V417" s="222"/>
      <c r="W417" s="222"/>
      <c r="X417" s="222"/>
      <c r="Y417" s="222"/>
      <c r="Z417" s="222"/>
      <c r="AA417" s="223"/>
    </row>
    <row r="418" spans="20:27" s="53" customFormat="1" ht="13.5" customHeight="1">
      <c r="T418" s="54"/>
      <c r="U418" s="54"/>
      <c r="V418" s="54"/>
      <c r="W418" s="54"/>
      <c r="X418" s="54"/>
      <c r="Y418" s="54"/>
      <c r="Z418" s="54"/>
      <c r="AA418" s="55"/>
    </row>
    <row r="419" spans="20:27" s="38" customFormat="1" ht="14.25" customHeight="1">
      <c r="T419" s="248" t="s">
        <v>613</v>
      </c>
      <c r="U419" s="248"/>
      <c r="V419" s="248"/>
      <c r="W419" s="248"/>
      <c r="X419" s="248"/>
      <c r="Y419" s="248"/>
      <c r="Z419" s="248"/>
      <c r="AA419" s="248"/>
    </row>
    <row r="420" spans="20:27" ht="12" customHeight="1">
      <c r="T420" s="72"/>
      <c r="U420" s="72"/>
      <c r="V420" s="72"/>
      <c r="W420" s="72"/>
      <c r="X420" s="72"/>
      <c r="Y420" s="72"/>
      <c r="Z420" s="72"/>
      <c r="AA420" s="73"/>
    </row>
    <row r="421" spans="20:27" s="53" customFormat="1" ht="13.5" customHeight="1">
      <c r="T421" s="229" t="s">
        <v>338</v>
      </c>
      <c r="U421" s="230"/>
      <c r="V421" s="230"/>
      <c r="W421" s="230"/>
      <c r="X421" s="230"/>
      <c r="Y421" s="230"/>
      <c r="Z421" s="231"/>
      <c r="AA421" s="52">
        <v>30599748168</v>
      </c>
    </row>
    <row r="422" spans="20:27" s="53" customFormat="1" ht="13.5" customHeight="1">
      <c r="T422" s="74"/>
      <c r="U422" s="74"/>
      <c r="V422" s="74"/>
      <c r="W422" s="74"/>
      <c r="X422" s="74"/>
      <c r="Y422" s="74"/>
      <c r="Z422" s="74"/>
      <c r="AA422" s="55"/>
    </row>
    <row r="423" spans="20:27" s="53" customFormat="1" ht="12" customHeight="1">
      <c r="T423" s="74"/>
      <c r="U423" s="74"/>
      <c r="V423" s="74"/>
      <c r="W423" s="74"/>
      <c r="X423" s="74"/>
      <c r="Y423" s="74"/>
      <c r="Z423" s="74"/>
      <c r="AA423" s="55"/>
    </row>
    <row r="424" spans="20:27" s="53" customFormat="1" ht="28.5" customHeight="1">
      <c r="T424" s="232" t="s">
        <v>614</v>
      </c>
      <c r="U424" s="232"/>
      <c r="V424" s="232"/>
      <c r="W424" s="232"/>
      <c r="X424" s="232"/>
      <c r="Y424" s="232"/>
      <c r="Z424" s="232"/>
      <c r="AA424" s="232"/>
    </row>
    <row r="425" spans="20:27" s="53" customFormat="1" ht="12" customHeight="1">
      <c r="T425" s="72"/>
      <c r="U425" s="72"/>
      <c r="V425" s="72"/>
      <c r="W425" s="72"/>
      <c r="X425" s="72"/>
      <c r="Y425" s="72"/>
      <c r="Z425" s="72"/>
      <c r="AA425" s="73"/>
    </row>
    <row r="426" spans="20:27" s="53" customFormat="1" ht="13.5" customHeight="1">
      <c r="T426" s="233" t="s">
        <v>364</v>
      </c>
      <c r="U426" s="234"/>
      <c r="V426" s="234"/>
      <c r="W426" s="234"/>
      <c r="X426" s="234"/>
      <c r="Y426" s="234"/>
      <c r="Z426" s="234"/>
      <c r="AA426" s="52">
        <v>239135208</v>
      </c>
    </row>
    <row r="427" spans="20:27" s="53" customFormat="1" ht="12" customHeight="1">
      <c r="T427" s="74"/>
      <c r="U427" s="84"/>
      <c r="V427" s="84"/>
      <c r="W427" s="84"/>
      <c r="X427" s="84"/>
      <c r="Y427" s="84"/>
      <c r="Z427" s="84"/>
      <c r="AA427" s="55"/>
    </row>
    <row r="428" spans="20:27" s="53" customFormat="1" ht="14.25" customHeight="1">
      <c r="T428" s="224" t="s">
        <v>615</v>
      </c>
      <c r="U428" s="225"/>
      <c r="V428" s="225"/>
      <c r="W428" s="225"/>
      <c r="X428" s="225"/>
      <c r="Y428" s="225"/>
      <c r="Z428" s="225"/>
      <c r="AA428" s="225"/>
    </row>
    <row r="429" spans="20:27" s="53" customFormat="1" ht="12" customHeight="1">
      <c r="T429" s="86"/>
      <c r="U429" s="86"/>
      <c r="V429" s="86"/>
      <c r="W429" s="86"/>
      <c r="X429" s="86"/>
      <c r="Y429" s="86"/>
      <c r="Z429" s="50"/>
      <c r="AA429" s="51"/>
    </row>
    <row r="430" spans="20:27" s="53" customFormat="1" ht="13.5" customHeight="1">
      <c r="T430" s="226" t="s">
        <v>365</v>
      </c>
      <c r="U430" s="259"/>
      <c r="V430" s="259"/>
      <c r="W430" s="259"/>
      <c r="X430" s="259"/>
      <c r="Y430" s="259"/>
      <c r="Z430" s="227"/>
      <c r="AA430" s="41">
        <v>182042629500</v>
      </c>
    </row>
    <row r="431" spans="20:27" s="53" customFormat="1" ht="13.5" customHeight="1">
      <c r="T431" s="226" t="s">
        <v>366</v>
      </c>
      <c r="U431" s="259"/>
      <c r="V431" s="259"/>
      <c r="W431" s="259"/>
      <c r="X431" s="259"/>
      <c r="Y431" s="259"/>
      <c r="Z431" s="227"/>
      <c r="AA431" s="41">
        <v>42750748353</v>
      </c>
    </row>
    <row r="432" spans="20:27" s="53" customFormat="1" ht="13.5">
      <c r="T432" s="226" t="s">
        <v>367</v>
      </c>
      <c r="U432" s="259"/>
      <c r="V432" s="259"/>
      <c r="W432" s="259"/>
      <c r="X432" s="259"/>
      <c r="Y432" s="259"/>
      <c r="Z432" s="227"/>
      <c r="AA432" s="87">
        <v>0</v>
      </c>
    </row>
    <row r="433" spans="20:27" s="53" customFormat="1" ht="13.5">
      <c r="T433" s="226" t="s">
        <v>368</v>
      </c>
      <c r="U433" s="259"/>
      <c r="V433" s="259"/>
      <c r="W433" s="259"/>
      <c r="X433" s="259"/>
      <c r="Y433" s="259"/>
      <c r="Z433" s="227"/>
      <c r="AA433" s="87">
        <f>SUM(AA434:AA435)</f>
        <v>36972781800</v>
      </c>
    </row>
    <row r="434" spans="20:27" s="53" customFormat="1" ht="13.5" customHeight="1">
      <c r="T434" s="226" t="s">
        <v>369</v>
      </c>
      <c r="U434" s="259"/>
      <c r="V434" s="259"/>
      <c r="W434" s="259"/>
      <c r="X434" s="259"/>
      <c r="Y434" s="259"/>
      <c r="Z434" s="227"/>
      <c r="AA434" s="41">
        <v>3515981800</v>
      </c>
    </row>
    <row r="435" spans="20:27" s="53" customFormat="1" ht="13.5" customHeight="1">
      <c r="T435" s="226" t="s">
        <v>370</v>
      </c>
      <c r="U435" s="259"/>
      <c r="V435" s="259"/>
      <c r="W435" s="259"/>
      <c r="X435" s="259"/>
      <c r="Y435" s="259"/>
      <c r="Z435" s="227"/>
      <c r="AA435" s="41">
        <v>33456800000</v>
      </c>
    </row>
    <row r="436" spans="20:27" s="53" customFormat="1" ht="13.5" customHeight="1">
      <c r="T436" s="261" t="s">
        <v>67</v>
      </c>
      <c r="U436" s="262"/>
      <c r="V436" s="262"/>
      <c r="W436" s="262"/>
      <c r="X436" s="262"/>
      <c r="Y436" s="262"/>
      <c r="Z436" s="228"/>
      <c r="AA436" s="8">
        <f>SUM(AA430:AA433)</f>
        <v>261766159653</v>
      </c>
    </row>
    <row r="437" spans="20:27" s="53" customFormat="1" ht="12" customHeight="1">
      <c r="T437" s="90"/>
      <c r="U437" s="90"/>
      <c r="V437" s="90"/>
      <c r="W437" s="90"/>
      <c r="X437" s="90"/>
      <c r="Y437" s="90"/>
      <c r="Z437" s="90"/>
      <c r="AA437" s="91"/>
    </row>
    <row r="438" spans="20:27" s="53" customFormat="1" ht="14.25" customHeight="1">
      <c r="T438" s="278" t="s">
        <v>616</v>
      </c>
      <c r="U438" s="279"/>
      <c r="V438" s="279"/>
      <c r="W438" s="279"/>
      <c r="X438" s="279"/>
      <c r="Y438" s="279"/>
      <c r="Z438" s="279"/>
      <c r="AA438" s="279"/>
    </row>
    <row r="439" spans="20:27" s="53" customFormat="1" ht="12" customHeight="1">
      <c r="T439" s="93"/>
      <c r="U439" s="93"/>
      <c r="V439" s="93"/>
      <c r="W439" s="93"/>
      <c r="X439"/>
      <c r="Y439"/>
      <c r="Z439" s="46"/>
      <c r="AA439" s="47"/>
    </row>
    <row r="440" spans="20:27" s="53" customFormat="1" ht="13.5">
      <c r="T440" s="242" t="s">
        <v>371</v>
      </c>
      <c r="U440" s="242"/>
      <c r="V440" s="242"/>
      <c r="W440" s="242"/>
      <c r="X440" s="242"/>
      <c r="Y440" s="242"/>
      <c r="Z440" s="242"/>
      <c r="AA440" s="41">
        <v>2742944049</v>
      </c>
    </row>
    <row r="441" spans="20:27" s="53" customFormat="1" ht="13.5">
      <c r="T441" s="242" t="s">
        <v>372</v>
      </c>
      <c r="U441" s="242"/>
      <c r="V441" s="242"/>
      <c r="W441" s="242"/>
      <c r="X441" s="242"/>
      <c r="Y441" s="242"/>
      <c r="Z441" s="242"/>
      <c r="AA441" s="41">
        <f>SUM(AA442:AA443)</f>
        <v>1126000000</v>
      </c>
    </row>
    <row r="442" spans="20:27" s="53" customFormat="1" ht="13.5">
      <c r="T442" s="246" t="s">
        <v>373</v>
      </c>
      <c r="U442" s="246"/>
      <c r="V442" s="246"/>
      <c r="W442" s="246"/>
      <c r="X442" s="246"/>
      <c r="Y442" s="246"/>
      <c r="Z442" s="246"/>
      <c r="AA442" s="41">
        <v>1000000000</v>
      </c>
    </row>
    <row r="443" spans="20:27" s="53" customFormat="1" ht="13.5">
      <c r="T443" s="246" t="s">
        <v>374</v>
      </c>
      <c r="U443" s="246"/>
      <c r="V443" s="246"/>
      <c r="W443" s="246"/>
      <c r="X443" s="246"/>
      <c r="Y443" s="246"/>
      <c r="Z443" s="246"/>
      <c r="AA443" s="41">
        <v>126000000</v>
      </c>
    </row>
    <row r="444" spans="20:27" s="53" customFormat="1" ht="13.5">
      <c r="T444" s="242" t="s">
        <v>375</v>
      </c>
      <c r="U444" s="242"/>
      <c r="V444" s="242"/>
      <c r="W444" s="242"/>
      <c r="X444" s="242"/>
      <c r="Y444" s="242"/>
      <c r="Z444" s="242"/>
      <c r="AA444" s="41">
        <f>SUM(AA445:AA453)</f>
        <v>6879843931</v>
      </c>
    </row>
    <row r="445" spans="20:27" s="53" customFormat="1" ht="13.5">
      <c r="T445" s="246" t="s">
        <v>376</v>
      </c>
      <c r="U445" s="246"/>
      <c r="V445" s="246"/>
      <c r="W445" s="246"/>
      <c r="X445" s="246"/>
      <c r="Y445" s="246"/>
      <c r="Z445" s="246"/>
      <c r="AA445" s="41">
        <v>978243931</v>
      </c>
    </row>
    <row r="446" spans="20:27" s="53" customFormat="1" ht="13.5">
      <c r="T446" s="246" t="s">
        <v>377</v>
      </c>
      <c r="U446" s="246"/>
      <c r="V446" s="246"/>
      <c r="W446" s="246"/>
      <c r="X446" s="246"/>
      <c r="Y446" s="246"/>
      <c r="Z446" s="246"/>
      <c r="AA446" s="41">
        <v>500000000</v>
      </c>
    </row>
    <row r="447" spans="20:27" s="53" customFormat="1" ht="13.5" customHeight="1">
      <c r="T447" s="246" t="s">
        <v>378</v>
      </c>
      <c r="U447" s="246"/>
      <c r="V447" s="246"/>
      <c r="W447" s="246"/>
      <c r="X447" s="246"/>
      <c r="Y447" s="246"/>
      <c r="Z447" s="246"/>
      <c r="AA447" s="41">
        <v>250000000</v>
      </c>
    </row>
    <row r="448" spans="20:27" s="53" customFormat="1" ht="13.5">
      <c r="T448" s="246" t="s">
        <v>379</v>
      </c>
      <c r="U448" s="246"/>
      <c r="V448" s="246"/>
      <c r="W448" s="246"/>
      <c r="X448" s="246"/>
      <c r="Y448" s="246"/>
      <c r="Z448" s="246"/>
      <c r="AA448" s="41">
        <v>150000000</v>
      </c>
    </row>
    <row r="449" spans="20:27" s="53" customFormat="1" ht="13.5">
      <c r="T449" s="246" t="s">
        <v>380</v>
      </c>
      <c r="U449" s="246"/>
      <c r="V449" s="246"/>
      <c r="W449" s="246"/>
      <c r="X449" s="246"/>
      <c r="Y449" s="246"/>
      <c r="Z449" s="246"/>
      <c r="AA449" s="41">
        <v>1600000</v>
      </c>
    </row>
    <row r="450" spans="20:27" s="94" customFormat="1" ht="13.5">
      <c r="T450" s="246" t="s">
        <v>381</v>
      </c>
      <c r="U450" s="246"/>
      <c r="V450" s="246"/>
      <c r="W450" s="246"/>
      <c r="X450" s="246"/>
      <c r="Y450" s="246"/>
      <c r="Z450" s="246"/>
      <c r="AA450" s="41">
        <v>0</v>
      </c>
    </row>
    <row r="451" spans="20:27" s="94" customFormat="1" ht="13.5">
      <c r="T451" s="246" t="s">
        <v>382</v>
      </c>
      <c r="U451" s="246"/>
      <c r="V451" s="246"/>
      <c r="W451" s="246"/>
      <c r="X451" s="246"/>
      <c r="Y451" s="246"/>
      <c r="Z451" s="246"/>
      <c r="AA451" s="41">
        <v>0</v>
      </c>
    </row>
    <row r="452" spans="20:27" s="94" customFormat="1" ht="13.5">
      <c r="T452" s="246" t="s">
        <v>383</v>
      </c>
      <c r="U452" s="246"/>
      <c r="V452" s="246"/>
      <c r="W452" s="246"/>
      <c r="X452" s="246"/>
      <c r="Y452" s="246"/>
      <c r="Z452" s="246"/>
      <c r="AA452" s="41">
        <v>1000000000</v>
      </c>
    </row>
    <row r="453" spans="20:27" s="94" customFormat="1" ht="13.5">
      <c r="T453" s="246" t="s">
        <v>384</v>
      </c>
      <c r="U453" s="246"/>
      <c r="V453" s="246"/>
      <c r="W453" s="246"/>
      <c r="X453" s="246"/>
      <c r="Y453" s="246"/>
      <c r="Z453" s="246"/>
      <c r="AA453" s="41">
        <f>SUM(AA454:AA462)</f>
        <v>4000000000</v>
      </c>
    </row>
    <row r="454" spans="20:27" s="94" customFormat="1" ht="13.5">
      <c r="T454" s="251" t="s">
        <v>341</v>
      </c>
      <c r="U454" s="252"/>
      <c r="V454" s="252"/>
      <c r="W454" s="252"/>
      <c r="X454" s="252"/>
      <c r="Y454" s="252"/>
      <c r="Z454" s="253"/>
      <c r="AA454" s="41">
        <v>1100000000</v>
      </c>
    </row>
    <row r="455" spans="20:27" s="94" customFormat="1" ht="13.5">
      <c r="T455" s="251" t="s">
        <v>385</v>
      </c>
      <c r="U455" s="252"/>
      <c r="V455" s="252"/>
      <c r="W455" s="252"/>
      <c r="X455" s="252"/>
      <c r="Y455" s="252"/>
      <c r="Z455" s="253"/>
      <c r="AA455" s="41">
        <v>100000000</v>
      </c>
    </row>
    <row r="456" spans="20:27" s="94" customFormat="1" ht="13.5">
      <c r="T456" s="251" t="s">
        <v>358</v>
      </c>
      <c r="U456" s="252"/>
      <c r="V456" s="252"/>
      <c r="W456" s="252"/>
      <c r="X456" s="252"/>
      <c r="Y456" s="252"/>
      <c r="Z456" s="253"/>
      <c r="AA456" s="41">
        <v>100000000</v>
      </c>
    </row>
    <row r="457" spans="20:27" s="94" customFormat="1" ht="13.5">
      <c r="T457" s="251" t="s">
        <v>350</v>
      </c>
      <c r="U457" s="252"/>
      <c r="V457" s="252"/>
      <c r="W457" s="252"/>
      <c r="X457" s="252"/>
      <c r="Y457" s="252"/>
      <c r="Z457" s="253"/>
      <c r="AA457" s="41">
        <v>100000000</v>
      </c>
    </row>
    <row r="458" spans="20:27" s="94" customFormat="1" ht="13.5">
      <c r="T458" s="251" t="s">
        <v>342</v>
      </c>
      <c r="U458" s="252"/>
      <c r="V458" s="252"/>
      <c r="W458" s="252"/>
      <c r="X458" s="252"/>
      <c r="Y458" s="252"/>
      <c r="Z458" s="253"/>
      <c r="AA458" s="41">
        <v>600000000</v>
      </c>
    </row>
    <row r="459" spans="20:27" s="94" customFormat="1" ht="13.5">
      <c r="T459" s="251" t="s">
        <v>360</v>
      </c>
      <c r="U459" s="252"/>
      <c r="V459" s="252"/>
      <c r="W459" s="252"/>
      <c r="X459" s="252"/>
      <c r="Y459" s="252"/>
      <c r="Z459" s="253"/>
      <c r="AA459" s="41">
        <v>300000000</v>
      </c>
    </row>
    <row r="460" spans="20:27" s="94" customFormat="1" ht="13.5">
      <c r="T460" s="251" t="s">
        <v>343</v>
      </c>
      <c r="U460" s="252"/>
      <c r="V460" s="252"/>
      <c r="W460" s="252"/>
      <c r="X460" s="252"/>
      <c r="Y460" s="252"/>
      <c r="Z460" s="253"/>
      <c r="AA460" s="41">
        <v>600000000</v>
      </c>
    </row>
    <row r="461" spans="20:27" s="94" customFormat="1" ht="13.5">
      <c r="T461" s="251" t="s">
        <v>386</v>
      </c>
      <c r="U461" s="252"/>
      <c r="V461" s="252"/>
      <c r="W461" s="252"/>
      <c r="X461" s="252"/>
      <c r="Y461" s="252"/>
      <c r="Z461" s="253"/>
      <c r="AA461" s="41">
        <v>900000000</v>
      </c>
    </row>
    <row r="462" spans="20:27" s="94" customFormat="1" ht="13.5">
      <c r="T462" s="251" t="s">
        <v>345</v>
      </c>
      <c r="U462" s="252"/>
      <c r="V462" s="252"/>
      <c r="W462" s="252"/>
      <c r="X462" s="252"/>
      <c r="Y462" s="252"/>
      <c r="Z462" s="253"/>
      <c r="AA462" s="41">
        <v>200000000</v>
      </c>
    </row>
    <row r="463" spans="20:27" s="53" customFormat="1" ht="13.5">
      <c r="T463" s="280" t="s">
        <v>67</v>
      </c>
      <c r="U463" s="280"/>
      <c r="V463" s="280"/>
      <c r="W463" s="280"/>
      <c r="X463" s="280"/>
      <c r="Y463" s="280"/>
      <c r="Z463" s="280"/>
      <c r="AA463" s="8">
        <f>SUM(AA440:AA441,AA444)</f>
        <v>10748787980</v>
      </c>
    </row>
    <row r="464" spans="20:27" s="53" customFormat="1" ht="13.5" customHeight="1">
      <c r="T464" s="96"/>
      <c r="U464" s="96"/>
      <c r="V464" s="96"/>
      <c r="W464" s="96"/>
      <c r="X464" s="96"/>
      <c r="Y464" s="96"/>
      <c r="Z464" s="96"/>
      <c r="AA464" s="91"/>
    </row>
    <row r="465" spans="20:27" s="53" customFormat="1" ht="28.5" customHeight="1">
      <c r="T465" s="278" t="s">
        <v>617</v>
      </c>
      <c r="U465" s="279"/>
      <c r="V465" s="279"/>
      <c r="W465" s="279"/>
      <c r="X465" s="279"/>
      <c r="Y465" s="279"/>
      <c r="Z465" s="279"/>
      <c r="AA465" s="279"/>
    </row>
    <row r="466" spans="20:27" s="53" customFormat="1" ht="12" customHeight="1">
      <c r="T466"/>
      <c r="U466"/>
      <c r="V466"/>
      <c r="W466"/>
      <c r="X466"/>
      <c r="Y466"/>
      <c r="Z466" s="46"/>
      <c r="AA466" s="47"/>
    </row>
    <row r="467" spans="20:27" s="53" customFormat="1" ht="28.5" customHeight="1">
      <c r="T467" s="281" t="s">
        <v>387</v>
      </c>
      <c r="U467" s="281"/>
      <c r="V467" s="281"/>
      <c r="W467" s="281"/>
      <c r="X467" s="281"/>
      <c r="Y467" s="281"/>
      <c r="Z467" s="281"/>
      <c r="AA467" s="32">
        <v>9175000000</v>
      </c>
    </row>
    <row r="468" spans="20:27" s="53" customFormat="1" ht="13.5">
      <c r="T468" s="274" t="s">
        <v>388</v>
      </c>
      <c r="U468" s="274"/>
      <c r="V468" s="274"/>
      <c r="W468" s="274"/>
      <c r="X468" s="274"/>
      <c r="Y468" s="274"/>
      <c r="Z468" s="274"/>
      <c r="AA468" s="32">
        <v>23976600000</v>
      </c>
    </row>
    <row r="469" spans="20:27" s="53" customFormat="1" ht="13.5" customHeight="1">
      <c r="T469"/>
      <c r="U469"/>
      <c r="V469"/>
      <c r="W469"/>
      <c r="X469"/>
      <c r="Y469"/>
      <c r="Z469" s="46"/>
      <c r="AA469" s="47"/>
    </row>
    <row r="470" spans="20:27" s="53" customFormat="1" ht="28.5" customHeight="1">
      <c r="T470" s="278" t="s">
        <v>618</v>
      </c>
      <c r="U470" s="279"/>
      <c r="V470" s="279"/>
      <c r="W470" s="279"/>
      <c r="X470" s="279"/>
      <c r="Y470" s="279"/>
      <c r="Z470" s="279"/>
      <c r="AA470" s="279"/>
    </row>
    <row r="471" spans="20:27" s="38" customFormat="1" ht="12" customHeight="1">
      <c r="T471"/>
      <c r="U471"/>
      <c r="V471"/>
      <c r="W471"/>
      <c r="X471"/>
      <c r="Y471"/>
      <c r="Z471" s="46"/>
      <c r="AA471" s="47"/>
    </row>
    <row r="472" spans="20:27" s="38" customFormat="1" ht="13.5">
      <c r="T472" s="274" t="s">
        <v>389</v>
      </c>
      <c r="U472" s="274"/>
      <c r="V472" s="274"/>
      <c r="W472" s="274"/>
      <c r="X472" s="274"/>
      <c r="Y472" s="274"/>
      <c r="Z472" s="274"/>
      <c r="AA472" s="97">
        <v>177643500000</v>
      </c>
    </row>
    <row r="473" spans="20:27" s="98" customFormat="1" ht="13.5">
      <c r="T473" s="274" t="s">
        <v>390</v>
      </c>
      <c r="U473" s="274"/>
      <c r="V473" s="274"/>
      <c r="W473" s="274"/>
      <c r="X473" s="274"/>
      <c r="Y473" s="274"/>
      <c r="Z473" s="274"/>
      <c r="AA473" s="97">
        <v>38980464000</v>
      </c>
    </row>
    <row r="474" spans="20:27" s="98" customFormat="1" ht="14.25" customHeight="1">
      <c r="T474" s="274" t="s">
        <v>391</v>
      </c>
      <c r="U474" s="274"/>
      <c r="V474" s="274"/>
      <c r="W474" s="274"/>
      <c r="X474" s="274"/>
      <c r="Y474" s="274"/>
      <c r="Z474" s="274"/>
      <c r="AA474" s="97">
        <f>SUM(AA475:AA476)</f>
        <v>28485010000</v>
      </c>
    </row>
    <row r="475" spans="20:27" ht="13.5">
      <c r="T475" s="274" t="s">
        <v>392</v>
      </c>
      <c r="U475" s="274"/>
      <c r="V475" s="274"/>
      <c r="W475" s="274"/>
      <c r="X475" s="274"/>
      <c r="Y475" s="274"/>
      <c r="Z475" s="274"/>
      <c r="AA475" s="97">
        <v>3452383212</v>
      </c>
    </row>
    <row r="476" spans="20:27" ht="13.5">
      <c r="T476" s="274" t="s">
        <v>393</v>
      </c>
      <c r="U476" s="274"/>
      <c r="V476" s="274"/>
      <c r="W476" s="274"/>
      <c r="X476" s="274"/>
      <c r="Y476" s="274"/>
      <c r="Z476" s="274"/>
      <c r="AA476" s="97">
        <v>25032626788</v>
      </c>
    </row>
    <row r="477" spans="20:27" ht="13.5">
      <c r="T477" s="282" t="s">
        <v>394</v>
      </c>
      <c r="U477" s="283"/>
      <c r="V477" s="283"/>
      <c r="W477" s="283"/>
      <c r="X477" s="283"/>
      <c r="Y477" s="283"/>
      <c r="Z477" s="284"/>
      <c r="AA477" s="32">
        <v>29194856449</v>
      </c>
    </row>
    <row r="478" spans="20:27" ht="13.5" customHeight="1">
      <c r="T478" s="274" t="s">
        <v>395</v>
      </c>
      <c r="U478" s="274"/>
      <c r="V478" s="274"/>
      <c r="W478" s="274"/>
      <c r="X478" s="274"/>
      <c r="Y478" s="274"/>
      <c r="Z478" s="274"/>
      <c r="AA478" s="97">
        <f>SUM(AA479:AA480)</f>
        <v>9274719256</v>
      </c>
    </row>
    <row r="479" spans="20:27" ht="13.5">
      <c r="T479" s="274" t="s">
        <v>396</v>
      </c>
      <c r="U479" s="274"/>
      <c r="V479" s="274"/>
      <c r="W479" s="274"/>
      <c r="X479" s="274"/>
      <c r="Y479" s="274"/>
      <c r="Z479" s="274"/>
      <c r="AA479" s="97">
        <v>4230248188</v>
      </c>
    </row>
    <row r="480" spans="20:27" ht="13.5">
      <c r="T480" s="274" t="s">
        <v>397</v>
      </c>
      <c r="U480" s="274"/>
      <c r="V480" s="274"/>
      <c r="W480" s="274"/>
      <c r="X480" s="274"/>
      <c r="Y480" s="274"/>
      <c r="Z480" s="274"/>
      <c r="AA480" s="97">
        <v>5044471068</v>
      </c>
    </row>
    <row r="481" spans="20:27" ht="13.5" customHeight="1">
      <c r="T481" s="274" t="s">
        <v>398</v>
      </c>
      <c r="U481" s="274"/>
      <c r="V481" s="274"/>
      <c r="W481" s="274"/>
      <c r="X481" s="274"/>
      <c r="Y481" s="274"/>
      <c r="Z481" s="274"/>
      <c r="AA481" s="97">
        <f>SUM(AA482:AA483)</f>
        <v>3493300000</v>
      </c>
    </row>
    <row r="482" spans="20:27" ht="13.5" customHeight="1">
      <c r="T482" s="274" t="s">
        <v>399</v>
      </c>
      <c r="U482" s="274"/>
      <c r="V482" s="274"/>
      <c r="W482" s="274"/>
      <c r="X482" s="274"/>
      <c r="Y482" s="274"/>
      <c r="Z482" s="274"/>
      <c r="AA482" s="97">
        <v>2057369686</v>
      </c>
    </row>
    <row r="483" spans="20:27" ht="13.5" customHeight="1">
      <c r="T483" s="274" t="s">
        <v>400</v>
      </c>
      <c r="U483" s="274"/>
      <c r="V483" s="274"/>
      <c r="W483" s="274"/>
      <c r="X483" s="274"/>
      <c r="Y483" s="274"/>
      <c r="Z483" s="274"/>
      <c r="AA483" s="97">
        <v>1435930314</v>
      </c>
    </row>
    <row r="484" spans="20:27" ht="13.5" customHeight="1">
      <c r="T484" s="274" t="s">
        <v>401</v>
      </c>
      <c r="U484" s="274"/>
      <c r="V484" s="274"/>
      <c r="W484" s="274"/>
      <c r="X484" s="274"/>
      <c r="Y484" s="274"/>
      <c r="Z484" s="274"/>
      <c r="AA484" s="97">
        <v>4800000000</v>
      </c>
    </row>
    <row r="485" spans="20:27" ht="13.5">
      <c r="T485" s="272" t="s">
        <v>67</v>
      </c>
      <c r="U485" s="272"/>
      <c r="V485" s="272"/>
      <c r="W485" s="272"/>
      <c r="X485" s="272"/>
      <c r="Y485" s="272"/>
      <c r="Z485" s="272"/>
      <c r="AA485" s="99">
        <f>SUM(AA472:AA474,AA477:AA478,AA481,AA484)</f>
        <v>291871849705</v>
      </c>
    </row>
    <row r="486" spans="20:27" ht="13.5" customHeight="1">
      <c r="T486" s="100"/>
      <c r="U486" s="100"/>
      <c r="V486" s="100"/>
      <c r="W486" s="100"/>
      <c r="X486" s="100"/>
      <c r="Y486" s="100"/>
      <c r="Z486" s="100"/>
      <c r="AA486" s="101"/>
    </row>
    <row r="487" spans="20:27" ht="28.5" customHeight="1">
      <c r="T487" s="232" t="s">
        <v>402</v>
      </c>
      <c r="U487" s="232"/>
      <c r="V487" s="232"/>
      <c r="W487" s="232"/>
      <c r="X487" s="232"/>
      <c r="Y487" s="232"/>
      <c r="Z487" s="232"/>
      <c r="AA487" s="232"/>
    </row>
    <row r="488" spans="20:27" ht="12" customHeight="1">
      <c r="T488" s="102"/>
      <c r="U488" s="103"/>
      <c r="V488" s="103"/>
      <c r="W488" s="103"/>
      <c r="X488" s="103"/>
      <c r="Y488" s="103"/>
      <c r="Z488" s="104"/>
      <c r="AA488" s="105"/>
    </row>
    <row r="489" spans="20:27" ht="13.5">
      <c r="T489" s="285" t="s">
        <v>67</v>
      </c>
      <c r="U489" s="286"/>
      <c r="V489" s="286"/>
      <c r="W489" s="286"/>
      <c r="X489" s="286"/>
      <c r="Y489" s="286"/>
      <c r="Z489" s="287"/>
      <c r="AA489" s="106">
        <f>SUM(AA490:AA521)</f>
        <v>22500000000</v>
      </c>
    </row>
    <row r="490" spans="20:27" ht="13.5" customHeight="1">
      <c r="T490" s="288" t="s">
        <v>355</v>
      </c>
      <c r="U490" s="289"/>
      <c r="V490" s="289"/>
      <c r="W490" s="289"/>
      <c r="X490" s="289"/>
      <c r="Y490" s="289"/>
      <c r="Z490" s="290"/>
      <c r="AA490" s="107">
        <v>216831289</v>
      </c>
    </row>
    <row r="491" spans="20:27" ht="13.5" customHeight="1">
      <c r="T491" s="288" t="s">
        <v>347</v>
      </c>
      <c r="U491" s="289"/>
      <c r="V491" s="289"/>
      <c r="W491" s="289"/>
      <c r="X491" s="289"/>
      <c r="Y491" s="289"/>
      <c r="Z491" s="290"/>
      <c r="AA491" s="107">
        <v>996397616</v>
      </c>
    </row>
    <row r="492" spans="20:27" ht="13.5" customHeight="1">
      <c r="T492" s="288" t="s">
        <v>403</v>
      </c>
      <c r="U492" s="289"/>
      <c r="V492" s="289"/>
      <c r="W492" s="289"/>
      <c r="X492" s="289"/>
      <c r="Y492" s="289"/>
      <c r="Z492" s="290"/>
      <c r="AA492" s="107">
        <v>144941712</v>
      </c>
    </row>
    <row r="493" spans="20:27" ht="13.5" customHeight="1">
      <c r="T493" s="288" t="s">
        <v>340</v>
      </c>
      <c r="U493" s="289"/>
      <c r="V493" s="289"/>
      <c r="W493" s="289"/>
      <c r="X493" s="289"/>
      <c r="Y493" s="289"/>
      <c r="Z493" s="290"/>
      <c r="AA493" s="107">
        <v>260659212</v>
      </c>
    </row>
    <row r="494" spans="20:27" ht="13.5" customHeight="1">
      <c r="T494" s="288" t="s">
        <v>354</v>
      </c>
      <c r="U494" s="289"/>
      <c r="V494" s="289"/>
      <c r="W494" s="289"/>
      <c r="X494" s="289"/>
      <c r="Y494" s="289"/>
      <c r="Z494" s="290"/>
      <c r="AA494" s="107">
        <v>534742096</v>
      </c>
    </row>
    <row r="495" spans="20:27" ht="13.5" customHeight="1">
      <c r="T495" s="288" t="s">
        <v>356</v>
      </c>
      <c r="U495" s="289"/>
      <c r="V495" s="289"/>
      <c r="W495" s="289"/>
      <c r="X495" s="289"/>
      <c r="Y495" s="289"/>
      <c r="Z495" s="290"/>
      <c r="AA495" s="107">
        <v>177055962</v>
      </c>
    </row>
    <row r="496" spans="20:27" ht="13.5" customHeight="1">
      <c r="T496" s="288" t="s">
        <v>341</v>
      </c>
      <c r="U496" s="289"/>
      <c r="V496" s="289"/>
      <c r="W496" s="289"/>
      <c r="X496" s="289"/>
      <c r="Y496" s="289"/>
      <c r="Z496" s="290"/>
      <c r="AA496" s="107">
        <v>903850962</v>
      </c>
    </row>
    <row r="497" spans="20:27" ht="13.5" customHeight="1">
      <c r="T497" s="288" t="s">
        <v>348</v>
      </c>
      <c r="U497" s="289"/>
      <c r="V497" s="289"/>
      <c r="W497" s="289"/>
      <c r="X497" s="289"/>
      <c r="Y497" s="289"/>
      <c r="Z497" s="290"/>
      <c r="AA497" s="107">
        <v>947696019</v>
      </c>
    </row>
    <row r="498" spans="20:27" ht="13.5" customHeight="1">
      <c r="T498" s="288" t="s">
        <v>404</v>
      </c>
      <c r="U498" s="289"/>
      <c r="V498" s="289"/>
      <c r="W498" s="289"/>
      <c r="X498" s="289"/>
      <c r="Y498" s="289"/>
      <c r="Z498" s="290"/>
      <c r="AA498" s="107">
        <v>1854146074</v>
      </c>
    </row>
    <row r="499" spans="20:27" ht="13.5" customHeight="1">
      <c r="T499" s="288" t="s">
        <v>349</v>
      </c>
      <c r="U499" s="289"/>
      <c r="V499" s="289"/>
      <c r="W499" s="289"/>
      <c r="X499" s="289"/>
      <c r="Y499" s="289"/>
      <c r="Z499" s="290"/>
      <c r="AA499" s="107">
        <v>416014962</v>
      </c>
    </row>
    <row r="500" spans="20:27" ht="13.5" customHeight="1">
      <c r="T500" s="288" t="s">
        <v>357</v>
      </c>
      <c r="U500" s="289"/>
      <c r="V500" s="289"/>
      <c r="W500" s="289"/>
      <c r="X500" s="289"/>
      <c r="Y500" s="289"/>
      <c r="Z500" s="290"/>
      <c r="AA500" s="107">
        <v>841759962</v>
      </c>
    </row>
    <row r="501" spans="20:27" ht="13.5" customHeight="1">
      <c r="T501" s="288" t="s">
        <v>385</v>
      </c>
      <c r="U501" s="289"/>
      <c r="V501" s="289"/>
      <c r="W501" s="289"/>
      <c r="X501" s="289"/>
      <c r="Y501" s="289"/>
      <c r="Z501" s="290"/>
      <c r="AA501" s="107">
        <v>601005462</v>
      </c>
    </row>
    <row r="502" spans="20:27" ht="13.5" customHeight="1">
      <c r="T502" s="288" t="s">
        <v>358</v>
      </c>
      <c r="U502" s="289"/>
      <c r="V502" s="289"/>
      <c r="W502" s="289"/>
      <c r="X502" s="289"/>
      <c r="Y502" s="289"/>
      <c r="Z502" s="290"/>
      <c r="AA502" s="107">
        <v>459569250</v>
      </c>
    </row>
    <row r="503" spans="20:27" ht="13.5" customHeight="1">
      <c r="T503" s="288" t="s">
        <v>359</v>
      </c>
      <c r="U503" s="289"/>
      <c r="V503" s="289"/>
      <c r="W503" s="289"/>
      <c r="X503" s="289"/>
      <c r="Y503" s="289"/>
      <c r="Z503" s="290"/>
      <c r="AA503" s="107">
        <v>1582064135</v>
      </c>
    </row>
    <row r="504" spans="20:27" ht="13.5" customHeight="1">
      <c r="T504" s="288" t="s">
        <v>405</v>
      </c>
      <c r="U504" s="289"/>
      <c r="V504" s="289"/>
      <c r="W504" s="289"/>
      <c r="X504" s="289"/>
      <c r="Y504" s="289"/>
      <c r="Z504" s="290"/>
      <c r="AA504" s="107">
        <v>2726430230</v>
      </c>
    </row>
    <row r="505" spans="20:27" ht="13.5" customHeight="1">
      <c r="T505" s="288" t="s">
        <v>406</v>
      </c>
      <c r="U505" s="289"/>
      <c r="V505" s="289"/>
      <c r="W505" s="289"/>
      <c r="X505" s="289"/>
      <c r="Y505" s="289"/>
      <c r="Z505" s="290"/>
      <c r="AA505" s="107">
        <v>766741154</v>
      </c>
    </row>
    <row r="506" spans="20:27" ht="13.5" customHeight="1">
      <c r="T506" s="288" t="s">
        <v>407</v>
      </c>
      <c r="U506" s="289"/>
      <c r="V506" s="289"/>
      <c r="W506" s="289"/>
      <c r="X506" s="289"/>
      <c r="Y506" s="289"/>
      <c r="Z506" s="290"/>
      <c r="AA506" s="107">
        <v>253220538</v>
      </c>
    </row>
    <row r="507" spans="20:27" ht="13.5" customHeight="1">
      <c r="T507" s="288" t="s">
        <v>408</v>
      </c>
      <c r="U507" s="289"/>
      <c r="V507" s="289"/>
      <c r="W507" s="289"/>
      <c r="X507" s="289"/>
      <c r="Y507" s="289"/>
      <c r="Z507" s="290"/>
      <c r="AA507" s="107">
        <v>268644981</v>
      </c>
    </row>
    <row r="508" spans="20:27" ht="13.5" customHeight="1">
      <c r="T508" s="288" t="s">
        <v>350</v>
      </c>
      <c r="U508" s="289"/>
      <c r="V508" s="289"/>
      <c r="W508" s="289"/>
      <c r="X508" s="289"/>
      <c r="Y508" s="289"/>
      <c r="Z508" s="290"/>
      <c r="AA508" s="107">
        <v>1029691731</v>
      </c>
    </row>
    <row r="509" spans="20:27" ht="13.5" customHeight="1">
      <c r="T509" s="288" t="s">
        <v>342</v>
      </c>
      <c r="U509" s="289"/>
      <c r="V509" s="289"/>
      <c r="W509" s="289"/>
      <c r="X509" s="289"/>
      <c r="Y509" s="289"/>
      <c r="Z509" s="290"/>
      <c r="AA509" s="107">
        <v>529817192</v>
      </c>
    </row>
    <row r="510" spans="20:27" ht="13.5" customHeight="1">
      <c r="T510" s="288" t="s">
        <v>360</v>
      </c>
      <c r="U510" s="289"/>
      <c r="V510" s="289"/>
      <c r="W510" s="289"/>
      <c r="X510" s="289"/>
      <c r="Y510" s="289"/>
      <c r="Z510" s="290"/>
      <c r="AA510" s="107">
        <v>993883846</v>
      </c>
    </row>
    <row r="511" spans="20:27" ht="13.5" customHeight="1">
      <c r="T511" s="288" t="s">
        <v>361</v>
      </c>
      <c r="U511" s="289"/>
      <c r="V511" s="289"/>
      <c r="W511" s="289"/>
      <c r="X511" s="289"/>
      <c r="Y511" s="289"/>
      <c r="Z511" s="290"/>
      <c r="AA511" s="107">
        <v>348930692</v>
      </c>
    </row>
    <row r="512" spans="20:27" ht="13.5" customHeight="1">
      <c r="T512" s="288" t="s">
        <v>343</v>
      </c>
      <c r="U512" s="289"/>
      <c r="V512" s="289"/>
      <c r="W512" s="289"/>
      <c r="X512" s="289"/>
      <c r="Y512" s="289"/>
      <c r="Z512" s="290"/>
      <c r="AA512" s="107">
        <v>210127846</v>
      </c>
    </row>
    <row r="513" spans="20:27" ht="13.5" customHeight="1">
      <c r="T513" s="288" t="s">
        <v>362</v>
      </c>
      <c r="U513" s="289"/>
      <c r="V513" s="289"/>
      <c r="W513" s="289"/>
      <c r="X513" s="289"/>
      <c r="Y513" s="289"/>
      <c r="Z513" s="290"/>
      <c r="AA513" s="107">
        <v>443101673</v>
      </c>
    </row>
    <row r="514" spans="20:27" ht="13.5" customHeight="1">
      <c r="T514" s="288" t="s">
        <v>351</v>
      </c>
      <c r="U514" s="289"/>
      <c r="V514" s="289"/>
      <c r="W514" s="289"/>
      <c r="X514" s="289"/>
      <c r="Y514" s="289"/>
      <c r="Z514" s="290"/>
      <c r="AA514" s="107">
        <v>651280154</v>
      </c>
    </row>
    <row r="515" spans="20:27" ht="13.5" customHeight="1">
      <c r="T515" s="288" t="s">
        <v>352</v>
      </c>
      <c r="U515" s="289"/>
      <c r="V515" s="289"/>
      <c r="W515" s="289"/>
      <c r="X515" s="289"/>
      <c r="Y515" s="289"/>
      <c r="Z515" s="290"/>
      <c r="AA515" s="107">
        <v>713525192</v>
      </c>
    </row>
    <row r="516" spans="20:27" ht="13.5" customHeight="1">
      <c r="T516" s="288" t="s">
        <v>344</v>
      </c>
      <c r="U516" s="289"/>
      <c r="V516" s="289"/>
      <c r="W516" s="289"/>
      <c r="X516" s="289"/>
      <c r="Y516" s="289"/>
      <c r="Z516" s="290"/>
      <c r="AA516" s="107">
        <v>547208135</v>
      </c>
    </row>
    <row r="517" spans="20:27" ht="13.5" customHeight="1">
      <c r="T517" s="288" t="s">
        <v>353</v>
      </c>
      <c r="U517" s="289"/>
      <c r="V517" s="289"/>
      <c r="W517" s="289"/>
      <c r="X517" s="289"/>
      <c r="Y517" s="289"/>
      <c r="Z517" s="290"/>
      <c r="AA517" s="107">
        <v>674434038</v>
      </c>
    </row>
    <row r="518" spans="20:27" ht="13.5" customHeight="1">
      <c r="T518" s="288" t="s">
        <v>363</v>
      </c>
      <c r="U518" s="289"/>
      <c r="V518" s="289"/>
      <c r="W518" s="289"/>
      <c r="X518" s="289"/>
      <c r="Y518" s="289"/>
      <c r="Z518" s="290"/>
      <c r="AA518" s="107">
        <v>204963577</v>
      </c>
    </row>
    <row r="519" spans="20:27" ht="13.5" customHeight="1">
      <c r="T519" s="288" t="s">
        <v>386</v>
      </c>
      <c r="U519" s="289"/>
      <c r="V519" s="289"/>
      <c r="W519" s="289"/>
      <c r="X519" s="289"/>
      <c r="Y519" s="289"/>
      <c r="Z519" s="290"/>
      <c r="AA519" s="107">
        <v>1409283173</v>
      </c>
    </row>
    <row r="520" spans="20:27" ht="13.5" customHeight="1">
      <c r="T520" s="288" t="s">
        <v>345</v>
      </c>
      <c r="U520" s="289"/>
      <c r="V520" s="289"/>
      <c r="W520" s="289"/>
      <c r="X520" s="289"/>
      <c r="Y520" s="289"/>
      <c r="Z520" s="290"/>
      <c r="AA520" s="107">
        <v>466170058</v>
      </c>
    </row>
    <row r="521" spans="20:27" ht="13.5" customHeight="1">
      <c r="T521" s="288" t="s">
        <v>409</v>
      </c>
      <c r="U521" s="289"/>
      <c r="V521" s="289"/>
      <c r="W521" s="289"/>
      <c r="X521" s="289"/>
      <c r="Y521" s="289"/>
      <c r="Z521" s="290"/>
      <c r="AA521" s="107">
        <v>325811077</v>
      </c>
    </row>
    <row r="522" spans="20:27" ht="13.5" customHeight="1">
      <c r="T522" s="100"/>
      <c r="U522" s="100"/>
      <c r="V522" s="100"/>
      <c r="W522" s="100"/>
      <c r="X522" s="100"/>
      <c r="Y522" s="100"/>
      <c r="Z522" s="100"/>
      <c r="AA522" s="101"/>
    </row>
    <row r="523" spans="20:27" ht="14.25" customHeight="1">
      <c r="T523" s="270" t="s">
        <v>619</v>
      </c>
      <c r="U523" s="279"/>
      <c r="V523" s="279"/>
      <c r="W523" s="279"/>
      <c r="X523" s="279"/>
      <c r="Y523" s="279"/>
      <c r="Z523" s="279"/>
      <c r="AA523" s="279"/>
    </row>
    <row r="524" spans="20:27" ht="12" customHeight="1">
      <c r="T524" s="108"/>
      <c r="U524" s="108"/>
      <c r="V524" s="108"/>
      <c r="W524" s="108"/>
      <c r="X524" s="108"/>
      <c r="Y524" s="108"/>
      <c r="Z524" s="108"/>
      <c r="AA524" s="109"/>
    </row>
    <row r="525" spans="20:27" ht="63.75">
      <c r="T525" s="291"/>
      <c r="U525" s="292"/>
      <c r="V525" s="292"/>
      <c r="W525" s="110"/>
      <c r="X525" s="111" t="s">
        <v>410</v>
      </c>
      <c r="Y525" s="111" t="s">
        <v>411</v>
      </c>
      <c r="Z525" s="111" t="s">
        <v>412</v>
      </c>
      <c r="AA525" s="112" t="s">
        <v>67</v>
      </c>
    </row>
    <row r="526" spans="20:27" ht="13.5" customHeight="1">
      <c r="T526" s="293"/>
      <c r="U526" s="293"/>
      <c r="V526" s="294"/>
      <c r="W526" s="113"/>
      <c r="X526" s="114" t="s">
        <v>413</v>
      </c>
      <c r="Y526" s="114" t="s">
        <v>414</v>
      </c>
      <c r="Z526" s="114" t="s">
        <v>415</v>
      </c>
      <c r="AA526" s="115"/>
    </row>
    <row r="527" spans="20:27" ht="13.5">
      <c r="T527" s="116">
        <v>2</v>
      </c>
      <c r="U527" s="295" t="s">
        <v>14</v>
      </c>
      <c r="V527" s="296"/>
      <c r="W527" s="117"/>
      <c r="X527" s="16">
        <v>2931000</v>
      </c>
      <c r="Y527" s="16">
        <v>0</v>
      </c>
      <c r="Z527" s="16">
        <v>1082200</v>
      </c>
      <c r="AA527" s="16">
        <f aca="true" t="shared" si="0" ref="AA527:AA544">SUM(X527:Z527)</f>
        <v>4013200</v>
      </c>
    </row>
    <row r="528" spans="20:27" ht="13.5" customHeight="1">
      <c r="T528" s="116">
        <v>4</v>
      </c>
      <c r="U528" s="295" t="s">
        <v>15</v>
      </c>
      <c r="V528" s="296"/>
      <c r="W528" s="117"/>
      <c r="X528" s="16">
        <v>58523200</v>
      </c>
      <c r="Y528" s="16">
        <v>80800000</v>
      </c>
      <c r="Z528" s="16">
        <v>4690600</v>
      </c>
      <c r="AA528" s="16">
        <f t="shared" si="0"/>
        <v>144013800</v>
      </c>
    </row>
    <row r="529" spans="20:27" ht="13.5">
      <c r="T529" s="116">
        <v>5</v>
      </c>
      <c r="U529" s="295" t="s">
        <v>16</v>
      </c>
      <c r="V529" s="296"/>
      <c r="W529" s="117"/>
      <c r="X529" s="16">
        <v>4548900</v>
      </c>
      <c r="Y529" s="16">
        <v>61760947</v>
      </c>
      <c r="Z529" s="16">
        <v>2129000</v>
      </c>
      <c r="AA529" s="16">
        <f t="shared" si="0"/>
        <v>68438847</v>
      </c>
    </row>
    <row r="530" spans="20:27" ht="13.5" customHeight="1">
      <c r="T530" s="116">
        <v>6</v>
      </c>
      <c r="U530" s="295" t="s">
        <v>17</v>
      </c>
      <c r="V530" s="296"/>
      <c r="W530" s="117"/>
      <c r="X530" s="16">
        <v>143739900</v>
      </c>
      <c r="Y530" s="16">
        <v>114000000</v>
      </c>
      <c r="Z530" s="16">
        <v>5005800</v>
      </c>
      <c r="AA530" s="16">
        <f t="shared" si="0"/>
        <v>262745700</v>
      </c>
    </row>
    <row r="531" spans="20:27" ht="13.5">
      <c r="T531" s="116">
        <v>7</v>
      </c>
      <c r="U531" s="295" t="s">
        <v>18</v>
      </c>
      <c r="V531" s="296"/>
      <c r="W531" s="117"/>
      <c r="X531" s="16">
        <v>440100900</v>
      </c>
      <c r="Y531" s="16">
        <v>72000000</v>
      </c>
      <c r="Z531" s="16">
        <v>0</v>
      </c>
      <c r="AA531" s="16">
        <f t="shared" si="0"/>
        <v>512100900</v>
      </c>
    </row>
    <row r="532" spans="20:27" ht="13.5" customHeight="1">
      <c r="T532" s="118">
        <v>8</v>
      </c>
      <c r="U532" s="295" t="s">
        <v>416</v>
      </c>
      <c r="V532" s="297"/>
      <c r="W532" s="298"/>
      <c r="X532" s="32">
        <v>130544200</v>
      </c>
      <c r="Y532" s="32">
        <v>0</v>
      </c>
      <c r="Z532" s="32">
        <v>42702100</v>
      </c>
      <c r="AA532" s="32">
        <f t="shared" si="0"/>
        <v>173246300</v>
      </c>
    </row>
    <row r="533" spans="20:27" ht="13.5">
      <c r="T533" s="116">
        <v>9</v>
      </c>
      <c r="U533" s="295" t="s">
        <v>20</v>
      </c>
      <c r="V533" s="296"/>
      <c r="W533" s="117"/>
      <c r="X533" s="16">
        <v>73105900</v>
      </c>
      <c r="Y533" s="16">
        <v>15371500</v>
      </c>
      <c r="Z533" s="16">
        <v>28481000</v>
      </c>
      <c r="AA533" s="16">
        <f t="shared" si="0"/>
        <v>116958400</v>
      </c>
    </row>
    <row r="534" spans="20:27" ht="13.5">
      <c r="T534" s="116">
        <v>10</v>
      </c>
      <c r="U534" s="295" t="s">
        <v>21</v>
      </c>
      <c r="V534" s="296"/>
      <c r="W534" s="117"/>
      <c r="X534" s="16">
        <v>16638000</v>
      </c>
      <c r="Y534" s="16">
        <v>10524700</v>
      </c>
      <c r="Z534" s="16">
        <v>7577100</v>
      </c>
      <c r="AA534" s="16">
        <f t="shared" si="0"/>
        <v>34739800</v>
      </c>
    </row>
    <row r="535" spans="20:27" ht="13.5">
      <c r="T535" s="116">
        <v>11</v>
      </c>
      <c r="U535" s="295" t="s">
        <v>22</v>
      </c>
      <c r="V535" s="296"/>
      <c r="W535" s="117"/>
      <c r="X535" s="16">
        <v>1472340568</v>
      </c>
      <c r="Y535" s="16">
        <v>96137200</v>
      </c>
      <c r="Z535" s="16">
        <v>489663400</v>
      </c>
      <c r="AA535" s="16">
        <f t="shared" si="0"/>
        <v>2058141168</v>
      </c>
    </row>
    <row r="536" spans="20:27" ht="13.5">
      <c r="T536" s="116">
        <v>12</v>
      </c>
      <c r="U536" s="295" t="s">
        <v>23</v>
      </c>
      <c r="V536" s="296"/>
      <c r="W536" s="117"/>
      <c r="X536" s="16">
        <v>229494500</v>
      </c>
      <c r="Y536" s="16">
        <v>444777635</v>
      </c>
      <c r="Z536" s="16">
        <v>43433900</v>
      </c>
      <c r="AA536" s="16">
        <f t="shared" si="0"/>
        <v>717706035</v>
      </c>
    </row>
    <row r="537" spans="20:27" ht="13.5">
      <c r="T537" s="119" t="s">
        <v>417</v>
      </c>
      <c r="U537" s="295" t="s">
        <v>24</v>
      </c>
      <c r="V537" s="296"/>
      <c r="W537" s="117"/>
      <c r="X537" s="16">
        <v>161525200</v>
      </c>
      <c r="Y537" s="16">
        <v>3000000</v>
      </c>
      <c r="Z537" s="16">
        <v>1385600</v>
      </c>
      <c r="AA537" s="16">
        <f t="shared" si="0"/>
        <v>165910800</v>
      </c>
    </row>
    <row r="538" spans="20:27" ht="13.5" customHeight="1">
      <c r="T538" s="119" t="s">
        <v>418</v>
      </c>
      <c r="U538" s="299" t="s">
        <v>25</v>
      </c>
      <c r="V538" s="300"/>
      <c r="W538" s="117"/>
      <c r="X538" s="16">
        <v>9389700</v>
      </c>
      <c r="Y538" s="16">
        <v>20900000</v>
      </c>
      <c r="Z538" s="16">
        <v>3849800</v>
      </c>
      <c r="AA538" s="16">
        <f t="shared" si="0"/>
        <v>34139500</v>
      </c>
    </row>
    <row r="539" spans="20:27" ht="13.5" customHeight="1">
      <c r="T539" s="119" t="s">
        <v>419</v>
      </c>
      <c r="U539" s="299" t="s">
        <v>26</v>
      </c>
      <c r="V539" s="300"/>
      <c r="W539" s="117"/>
      <c r="X539" s="16">
        <v>16283400</v>
      </c>
      <c r="Y539" s="16">
        <v>0</v>
      </c>
      <c r="Z539" s="16">
        <v>5275500</v>
      </c>
      <c r="AA539" s="16">
        <f t="shared" si="0"/>
        <v>21558900</v>
      </c>
    </row>
    <row r="540" spans="20:27" ht="13.5">
      <c r="T540" s="120" t="s">
        <v>420</v>
      </c>
      <c r="U540" s="299" t="s">
        <v>27</v>
      </c>
      <c r="V540" s="300"/>
      <c r="W540" s="121"/>
      <c r="X540" s="32">
        <v>55785600</v>
      </c>
      <c r="Y540" s="32">
        <v>0</v>
      </c>
      <c r="Z540" s="32">
        <v>4667400</v>
      </c>
      <c r="AA540" s="32">
        <f t="shared" si="0"/>
        <v>60453000</v>
      </c>
    </row>
    <row r="541" spans="20:27" ht="13.5">
      <c r="T541" s="120" t="s">
        <v>421</v>
      </c>
      <c r="U541" s="299" t="s">
        <v>28</v>
      </c>
      <c r="V541" s="300"/>
      <c r="W541" s="121"/>
      <c r="X541" s="32">
        <v>135879600</v>
      </c>
      <c r="Y541" s="32">
        <v>192107700</v>
      </c>
      <c r="Z541" s="32">
        <v>4193700</v>
      </c>
      <c r="AA541" s="32">
        <f t="shared" si="0"/>
        <v>332181000</v>
      </c>
    </row>
    <row r="542" spans="20:27" ht="13.5">
      <c r="T542" s="119" t="s">
        <v>422</v>
      </c>
      <c r="U542" s="295" t="s">
        <v>29</v>
      </c>
      <c r="V542" s="296"/>
      <c r="W542" s="117"/>
      <c r="X542" s="16">
        <v>11959500</v>
      </c>
      <c r="Y542" s="16">
        <v>0</v>
      </c>
      <c r="Z542" s="16">
        <v>648600</v>
      </c>
      <c r="AA542" s="16">
        <f t="shared" si="0"/>
        <v>12608100</v>
      </c>
    </row>
    <row r="543" spans="20:27" ht="13.5">
      <c r="T543" s="119" t="s">
        <v>423</v>
      </c>
      <c r="U543" s="295" t="s">
        <v>30</v>
      </c>
      <c r="V543" s="296"/>
      <c r="W543" s="117"/>
      <c r="X543" s="16">
        <v>15014500</v>
      </c>
      <c r="Y543" s="16">
        <v>0</v>
      </c>
      <c r="Z543" s="16">
        <v>7067300</v>
      </c>
      <c r="AA543" s="16">
        <f t="shared" si="0"/>
        <v>22081800</v>
      </c>
    </row>
    <row r="544" spans="20:27" ht="13.5" customHeight="1">
      <c r="T544" s="119" t="s">
        <v>424</v>
      </c>
      <c r="U544" s="295" t="s">
        <v>31</v>
      </c>
      <c r="V544" s="296"/>
      <c r="W544" s="117"/>
      <c r="X544" s="16">
        <v>3711300</v>
      </c>
      <c r="Y544" s="16">
        <v>0</v>
      </c>
      <c r="Z544" s="16">
        <v>2115700</v>
      </c>
      <c r="AA544" s="16">
        <f t="shared" si="0"/>
        <v>5827000</v>
      </c>
    </row>
    <row r="545" spans="20:27" ht="27.75" customHeight="1">
      <c r="T545" s="120" t="s">
        <v>425</v>
      </c>
      <c r="U545" s="283" t="s">
        <v>41</v>
      </c>
      <c r="V545" s="300"/>
      <c r="W545" s="301"/>
      <c r="X545" s="32">
        <f>SUM(X546:X548)</f>
        <v>6255407000</v>
      </c>
      <c r="Y545" s="32">
        <f>SUM(Y546:Y548)</f>
        <v>600000000</v>
      </c>
      <c r="Z545" s="32">
        <f>SUM(Z546:Z548)</f>
        <v>2319593000</v>
      </c>
      <c r="AA545" s="32">
        <f>SUM(AA546:AA548)</f>
        <v>9175000000</v>
      </c>
    </row>
    <row r="546" spans="20:27" ht="13.5">
      <c r="T546" s="119"/>
      <c r="U546" s="122" t="s">
        <v>426</v>
      </c>
      <c r="V546" s="123"/>
      <c r="W546" s="117"/>
      <c r="X546" s="16">
        <v>793004276</v>
      </c>
      <c r="Y546" s="16">
        <v>0</v>
      </c>
      <c r="Z546" s="16">
        <v>304426845</v>
      </c>
      <c r="AA546" s="16">
        <f aca="true" t="shared" si="1" ref="AA546:AA551">SUM(X546:Z546)</f>
        <v>1097431121</v>
      </c>
    </row>
    <row r="547" spans="20:27" ht="13.5">
      <c r="T547" s="120"/>
      <c r="U547" s="283" t="s">
        <v>389</v>
      </c>
      <c r="V547" s="304"/>
      <c r="W547" s="305"/>
      <c r="X547" s="32">
        <v>5408885724</v>
      </c>
      <c r="Y547" s="32">
        <v>600000000</v>
      </c>
      <c r="Z547" s="32">
        <v>2009239255</v>
      </c>
      <c r="AA547" s="32">
        <f t="shared" si="1"/>
        <v>8018124979</v>
      </c>
    </row>
    <row r="548" spans="20:27" ht="13.5">
      <c r="T548" s="120"/>
      <c r="U548" s="302" t="s">
        <v>427</v>
      </c>
      <c r="V548" s="303"/>
      <c r="W548" s="301"/>
      <c r="X548" s="32">
        <v>53517000</v>
      </c>
      <c r="Y548" s="32">
        <v>0</v>
      </c>
      <c r="Z548" s="32">
        <v>5926900</v>
      </c>
      <c r="AA548" s="32">
        <f t="shared" si="1"/>
        <v>59443900</v>
      </c>
    </row>
    <row r="549" spans="20:27" ht="13.5" customHeight="1">
      <c r="T549" s="124">
        <v>27</v>
      </c>
      <c r="U549" s="283" t="s">
        <v>32</v>
      </c>
      <c r="V549" s="296"/>
      <c r="W549" s="117"/>
      <c r="X549" s="16">
        <v>3973200</v>
      </c>
      <c r="Y549" s="16">
        <v>0</v>
      </c>
      <c r="Z549" s="16">
        <v>823900</v>
      </c>
      <c r="AA549" s="16">
        <f t="shared" si="1"/>
        <v>4797100</v>
      </c>
    </row>
    <row r="550" spans="20:27" ht="13.5" customHeight="1">
      <c r="T550" s="124">
        <v>31</v>
      </c>
      <c r="U550" s="283" t="s">
        <v>33</v>
      </c>
      <c r="V550" s="296"/>
      <c r="W550" s="117"/>
      <c r="X550" s="16">
        <v>2659200</v>
      </c>
      <c r="Y550" s="16">
        <v>0</v>
      </c>
      <c r="Z550" s="16">
        <v>972900</v>
      </c>
      <c r="AA550" s="16">
        <f t="shared" si="1"/>
        <v>3632100</v>
      </c>
    </row>
    <row r="551" spans="20:27" ht="13.5">
      <c r="T551" s="125">
        <v>32</v>
      </c>
      <c r="U551" s="283" t="s">
        <v>34</v>
      </c>
      <c r="V551" s="300"/>
      <c r="W551" s="301"/>
      <c r="X551" s="32">
        <v>3768000</v>
      </c>
      <c r="Y551" s="32">
        <v>101391300</v>
      </c>
      <c r="Z551" s="32">
        <v>17550800</v>
      </c>
      <c r="AA551" s="32">
        <f t="shared" si="1"/>
        <v>122710100</v>
      </c>
    </row>
    <row r="552" spans="20:27" ht="13.5">
      <c r="T552" s="120" t="s">
        <v>428</v>
      </c>
      <c r="U552" s="283" t="s">
        <v>42</v>
      </c>
      <c r="V552" s="300"/>
      <c r="W552" s="301"/>
      <c r="X552" s="32">
        <f>SUM(X553)</f>
        <v>648119200</v>
      </c>
      <c r="Y552" s="32">
        <f>SUM(Y553)</f>
        <v>0</v>
      </c>
      <c r="Z552" s="32">
        <f>SUM(Z553)</f>
        <v>121144800</v>
      </c>
      <c r="AA552" s="32">
        <f>SUM(AA553)</f>
        <v>769264000</v>
      </c>
    </row>
    <row r="553" spans="20:27" ht="13.5">
      <c r="T553" s="126"/>
      <c r="U553" s="299" t="s">
        <v>390</v>
      </c>
      <c r="V553" s="299"/>
      <c r="W553" s="298"/>
      <c r="X553" s="32">
        <v>648119200</v>
      </c>
      <c r="Y553" s="32">
        <v>0</v>
      </c>
      <c r="Z553" s="32">
        <v>121144800</v>
      </c>
      <c r="AA553" s="32">
        <f>SUM(X553:Z553)</f>
        <v>769264000</v>
      </c>
    </row>
    <row r="554" spans="20:27" ht="13.5" customHeight="1">
      <c r="T554" s="119" t="s">
        <v>429</v>
      </c>
      <c r="U554" s="306" t="s">
        <v>35</v>
      </c>
      <c r="V554" s="307"/>
      <c r="W554" s="117"/>
      <c r="X554" s="16">
        <v>98830200</v>
      </c>
      <c r="Y554" s="16">
        <v>201134500</v>
      </c>
      <c r="Z554" s="16">
        <v>2935300</v>
      </c>
      <c r="AA554" s="16">
        <f>SUM(X554:Z554)</f>
        <v>302900000</v>
      </c>
    </row>
    <row r="555" spans="20:27" ht="13.5">
      <c r="T555" s="120" t="s">
        <v>430</v>
      </c>
      <c r="U555" s="306" t="s">
        <v>36</v>
      </c>
      <c r="V555" s="307"/>
      <c r="W555" s="121"/>
      <c r="X555" s="32">
        <v>182400</v>
      </c>
      <c r="Y555" s="32">
        <v>0</v>
      </c>
      <c r="Z555" s="32">
        <v>24600</v>
      </c>
      <c r="AA555" s="32">
        <f>SUM(X555:Z555)</f>
        <v>207000</v>
      </c>
    </row>
    <row r="556" spans="20:27" ht="13.5">
      <c r="T556" s="127">
        <v>38</v>
      </c>
      <c r="U556" s="308" t="s">
        <v>37</v>
      </c>
      <c r="V556" s="308"/>
      <c r="W556" s="121"/>
      <c r="X556" s="32">
        <v>54643800</v>
      </c>
      <c r="Y556" s="32">
        <v>101313800</v>
      </c>
      <c r="Z556" s="32">
        <v>14490000</v>
      </c>
      <c r="AA556" s="32">
        <f>SUM(X556:Z556)</f>
        <v>170447600</v>
      </c>
    </row>
    <row r="557" spans="20:27" ht="13.5" customHeight="1">
      <c r="T557" s="128"/>
      <c r="U557" s="129"/>
      <c r="V557" s="129"/>
      <c r="W557" s="91"/>
      <c r="X557" s="91"/>
      <c r="Y557" s="91"/>
      <c r="Z557" s="91"/>
      <c r="AA557" s="91"/>
    </row>
    <row r="558" spans="20:27" ht="14.25" customHeight="1">
      <c r="T558" s="248" t="s">
        <v>431</v>
      </c>
      <c r="U558" s="248"/>
      <c r="V558" s="248"/>
      <c r="W558" s="248"/>
      <c r="X558" s="248"/>
      <c r="Y558" s="248"/>
      <c r="Z558" s="248"/>
      <c r="AA558" s="248"/>
    </row>
    <row r="559" spans="20:27" ht="12" customHeight="1">
      <c r="T559" s="38"/>
      <c r="U559" s="38"/>
      <c r="V559" s="38"/>
      <c r="W559" s="38"/>
      <c r="X559" s="38"/>
      <c r="Y559" s="38"/>
      <c r="Z559" s="50"/>
      <c r="AA559" s="51"/>
    </row>
    <row r="560" spans="20:27" ht="47.25" customHeight="1">
      <c r="T560" s="309" t="s">
        <v>432</v>
      </c>
      <c r="U560" s="310"/>
      <c r="V560" s="311" t="s">
        <v>433</v>
      </c>
      <c r="W560" s="313"/>
      <c r="X560" s="311" t="s">
        <v>434</v>
      </c>
      <c r="Y560" s="313"/>
      <c r="Z560" s="311" t="s">
        <v>435</v>
      </c>
      <c r="AA560" s="312"/>
    </row>
    <row r="561" spans="20:27" ht="27" customHeight="1">
      <c r="T561" s="314"/>
      <c r="U561" s="314"/>
      <c r="V561" s="130"/>
      <c r="W561" s="131"/>
      <c r="X561" s="132" t="s">
        <v>436</v>
      </c>
      <c r="Y561" s="132" t="s">
        <v>437</v>
      </c>
      <c r="Z561" s="132" t="s">
        <v>436</v>
      </c>
      <c r="AA561" s="132" t="s">
        <v>437</v>
      </c>
    </row>
    <row r="562" spans="20:27" ht="13.5">
      <c r="T562" s="315" t="s">
        <v>438</v>
      </c>
      <c r="U562" s="315"/>
      <c r="V562" s="29" t="s">
        <v>439</v>
      </c>
      <c r="W562" s="133"/>
      <c r="X562" s="134">
        <v>200</v>
      </c>
      <c r="Y562" s="134">
        <v>304</v>
      </c>
      <c r="Z562" s="135">
        <v>7131.35</v>
      </c>
      <c r="AA562" s="135">
        <v>15119.33</v>
      </c>
    </row>
    <row r="563" spans="20:27" ht="13.5">
      <c r="T563" s="316" t="s">
        <v>440</v>
      </c>
      <c r="U563" s="316"/>
      <c r="V563" s="29" t="s">
        <v>441</v>
      </c>
      <c r="W563" s="133"/>
      <c r="X563" s="134">
        <v>305</v>
      </c>
      <c r="Y563" s="134">
        <v>460</v>
      </c>
      <c r="Z563" s="135">
        <v>13335.02</v>
      </c>
      <c r="AA563" s="135">
        <v>29430.99</v>
      </c>
    </row>
    <row r="564" spans="20:27" ht="13.5">
      <c r="T564" s="316" t="s">
        <v>442</v>
      </c>
      <c r="U564" s="316"/>
      <c r="V564" s="29" t="s">
        <v>443</v>
      </c>
      <c r="W564" s="133"/>
      <c r="X564" s="134">
        <v>461</v>
      </c>
      <c r="Y564" s="134">
        <v>700</v>
      </c>
      <c r="Z564" s="135">
        <v>18074.87</v>
      </c>
      <c r="AA564" s="135">
        <v>47707.19</v>
      </c>
    </row>
    <row r="565" spans="20:27" ht="13.5">
      <c r="T565" s="316" t="s">
        <v>444</v>
      </c>
      <c r="U565" s="316"/>
      <c r="V565" s="29" t="s">
        <v>445</v>
      </c>
      <c r="W565" s="133"/>
      <c r="X565" s="134">
        <v>701</v>
      </c>
      <c r="Y565" s="134">
        <v>970</v>
      </c>
      <c r="Z565" s="135">
        <v>34076.37</v>
      </c>
      <c r="AA565" s="135">
        <v>94088.38</v>
      </c>
    </row>
    <row r="566" spans="20:27" ht="13.5" customHeight="1">
      <c r="T566" s="316" t="s">
        <v>446</v>
      </c>
      <c r="U566" s="316"/>
      <c r="V566" s="29" t="s">
        <v>447</v>
      </c>
      <c r="W566" s="133"/>
      <c r="X566" s="134">
        <v>971</v>
      </c>
      <c r="Y566" s="134">
        <v>1216</v>
      </c>
      <c r="Z566" s="135">
        <v>56189.31</v>
      </c>
      <c r="AA566" s="135">
        <v>123753.47</v>
      </c>
    </row>
    <row r="567" spans="20:27" s="137" customFormat="1" ht="27" customHeight="1">
      <c r="T567" s="316" t="s">
        <v>448</v>
      </c>
      <c r="U567" s="316"/>
      <c r="V567" s="244" t="s">
        <v>449</v>
      </c>
      <c r="W567" s="245"/>
      <c r="X567" s="134">
        <v>1217</v>
      </c>
      <c r="Y567" s="134">
        <v>1496</v>
      </c>
      <c r="Z567" s="135">
        <v>74615.9</v>
      </c>
      <c r="AA567" s="135">
        <v>158788.6</v>
      </c>
    </row>
    <row r="568" spans="20:27" ht="13.5">
      <c r="T568" s="316" t="s">
        <v>450</v>
      </c>
      <c r="U568" s="316"/>
      <c r="V568" s="29" t="s">
        <v>451</v>
      </c>
      <c r="W568" s="138"/>
      <c r="X568" s="136">
        <v>1497</v>
      </c>
      <c r="Y568" s="134">
        <v>1840</v>
      </c>
      <c r="Z568" s="135">
        <v>98160.77</v>
      </c>
      <c r="AA568" s="135">
        <v>159847.23</v>
      </c>
    </row>
    <row r="569" spans="20:27" ht="13.5">
      <c r="T569" s="316" t="s">
        <v>413</v>
      </c>
      <c r="U569" s="316"/>
      <c r="V569" s="29" t="s">
        <v>452</v>
      </c>
      <c r="W569" s="133"/>
      <c r="X569" s="134">
        <v>1841</v>
      </c>
      <c r="Y569" s="134">
        <v>3200</v>
      </c>
      <c r="Z569" s="135">
        <v>118316.98</v>
      </c>
      <c r="AA569" s="135">
        <v>160271.92</v>
      </c>
    </row>
    <row r="570" spans="20:27" ht="13.5">
      <c r="T570" s="316" t="s">
        <v>453</v>
      </c>
      <c r="U570" s="316"/>
      <c r="V570" s="29" t="s">
        <v>454</v>
      </c>
      <c r="W570" s="133"/>
      <c r="X570" s="134">
        <v>3201</v>
      </c>
      <c r="Y570" s="134">
        <v>4896</v>
      </c>
      <c r="Z570" s="135">
        <v>118316.98</v>
      </c>
      <c r="AA570" s="135">
        <v>164302.98</v>
      </c>
    </row>
    <row r="571" spans="20:27" ht="13.5" customHeight="1">
      <c r="T571" s="316" t="s">
        <v>455</v>
      </c>
      <c r="U571" s="316"/>
      <c r="V571" s="226" t="s">
        <v>456</v>
      </c>
      <c r="W571" s="259"/>
      <c r="X571" s="227"/>
      <c r="Y571" s="78"/>
      <c r="Z571" s="317">
        <v>164573.49</v>
      </c>
      <c r="AA571" s="317"/>
    </row>
    <row r="572" spans="20:27" ht="13.5" customHeight="1">
      <c r="T572" s="314"/>
      <c r="U572" s="314"/>
      <c r="V572" s="318" t="s">
        <v>457</v>
      </c>
      <c r="W572" s="318"/>
      <c r="X572" s="318"/>
      <c r="Y572" s="139"/>
      <c r="Z572" s="317">
        <v>167255.94</v>
      </c>
      <c r="AA572" s="317"/>
    </row>
    <row r="573" spans="20:27" ht="23.25" customHeight="1">
      <c r="T573" s="319" t="s">
        <v>458</v>
      </c>
      <c r="U573" s="319"/>
      <c r="V573" s="319"/>
      <c r="W573" s="319"/>
      <c r="X573" s="319"/>
      <c r="Y573" s="319"/>
      <c r="Z573" s="319"/>
      <c r="AA573" s="319"/>
    </row>
    <row r="574" spans="20:27" ht="13.5" customHeight="1">
      <c r="T574" s="140"/>
      <c r="U574" s="140"/>
      <c r="V574" s="141"/>
      <c r="W574" s="141"/>
      <c r="X574" s="141"/>
      <c r="Y574" s="141"/>
      <c r="Z574" s="142"/>
      <c r="AA574" s="142"/>
    </row>
    <row r="575" spans="20:27" ht="28.5" customHeight="1">
      <c r="T575" s="232" t="s">
        <v>620</v>
      </c>
      <c r="U575" s="232"/>
      <c r="V575" s="232"/>
      <c r="W575" s="232"/>
      <c r="X575" s="232"/>
      <c r="Y575" s="232"/>
      <c r="Z575" s="232"/>
      <c r="AA575" s="232"/>
    </row>
    <row r="576" spans="20:27" ht="12" customHeight="1">
      <c r="T576" s="38"/>
      <c r="U576" s="38"/>
      <c r="V576" s="38"/>
      <c r="W576" s="38"/>
      <c r="X576" s="38"/>
      <c r="Y576" s="38"/>
      <c r="Z576" s="50"/>
      <c r="AA576" s="51"/>
    </row>
    <row r="577" spans="20:27" ht="13.5">
      <c r="T577" s="320" t="s">
        <v>459</v>
      </c>
      <c r="U577" s="321"/>
      <c r="V577" s="321"/>
      <c r="W577" s="321"/>
      <c r="X577" s="321"/>
      <c r="Y577" s="321"/>
      <c r="Z577" s="321"/>
      <c r="AA577" s="322"/>
    </row>
    <row r="578" spans="20:27" ht="40.5" customHeight="1">
      <c r="T578" s="311" t="s">
        <v>460</v>
      </c>
      <c r="U578" s="325"/>
      <c r="V578" s="325"/>
      <c r="W578" s="313"/>
      <c r="X578" s="311" t="s">
        <v>461</v>
      </c>
      <c r="Y578" s="313"/>
      <c r="Z578" s="323" t="s">
        <v>462</v>
      </c>
      <c r="AA578" s="324"/>
    </row>
    <row r="579" spans="20:27" ht="13.5" customHeight="1">
      <c r="T579" s="323" t="s">
        <v>463</v>
      </c>
      <c r="U579" s="323"/>
      <c r="V579" s="327" t="s">
        <v>464</v>
      </c>
      <c r="W579" s="330"/>
      <c r="X579" s="327" t="s">
        <v>465</v>
      </c>
      <c r="Y579" s="328"/>
      <c r="Z579" s="143" t="s">
        <v>466</v>
      </c>
      <c r="AA579" s="143" t="s">
        <v>467</v>
      </c>
    </row>
    <row r="580" spans="20:28" ht="13.5">
      <c r="T580" s="326"/>
      <c r="U580" s="326"/>
      <c r="V580" s="329">
        <v>15000</v>
      </c>
      <c r="W580" s="331"/>
      <c r="X580" s="329">
        <v>110</v>
      </c>
      <c r="Y580" s="328"/>
      <c r="Z580" s="144">
        <v>420</v>
      </c>
      <c r="AA580" s="145">
        <v>420</v>
      </c>
      <c r="AB580" s="146"/>
    </row>
    <row r="581" spans="20:27" s="137" customFormat="1" ht="13.5">
      <c r="T581" s="332">
        <v>15000</v>
      </c>
      <c r="U581" s="332"/>
      <c r="V581" s="329">
        <v>30000</v>
      </c>
      <c r="W581" s="331"/>
      <c r="X581" s="329">
        <v>130</v>
      </c>
      <c r="Y581" s="328"/>
      <c r="Z581" s="144">
        <v>595</v>
      </c>
      <c r="AA581" s="145">
        <v>630</v>
      </c>
    </row>
    <row r="582" spans="20:27" ht="13.5">
      <c r="T582" s="332">
        <v>30000</v>
      </c>
      <c r="U582" s="332"/>
      <c r="V582" s="329">
        <v>50000</v>
      </c>
      <c r="W582" s="331"/>
      <c r="X582" s="329">
        <v>150</v>
      </c>
      <c r="Y582" s="328"/>
      <c r="Z582" s="144">
        <v>595</v>
      </c>
      <c r="AA582" s="145">
        <v>840</v>
      </c>
    </row>
    <row r="583" spans="20:27" s="137" customFormat="1" ht="13.5">
      <c r="T583" s="332">
        <v>50000</v>
      </c>
      <c r="U583" s="332"/>
      <c r="V583" s="329">
        <v>100000</v>
      </c>
      <c r="W583" s="331"/>
      <c r="X583" s="329">
        <v>170</v>
      </c>
      <c r="Y583" s="328"/>
      <c r="Z583" s="144">
        <v>595</v>
      </c>
      <c r="AA583" s="145">
        <v>1060</v>
      </c>
    </row>
    <row r="584" spans="20:27" s="137" customFormat="1" ht="13.5">
      <c r="T584" s="332">
        <v>100000</v>
      </c>
      <c r="U584" s="332"/>
      <c r="V584" s="329">
        <v>150000</v>
      </c>
      <c r="W584" s="331"/>
      <c r="X584" s="329">
        <v>190</v>
      </c>
      <c r="Y584" s="328"/>
      <c r="Z584" s="144">
        <v>595</v>
      </c>
      <c r="AA584" s="145">
        <v>1300</v>
      </c>
    </row>
    <row r="585" spans="20:27" ht="13.5">
      <c r="T585" s="332">
        <v>150000</v>
      </c>
      <c r="U585" s="332"/>
      <c r="V585" s="329">
        <v>250000</v>
      </c>
      <c r="W585" s="331"/>
      <c r="X585" s="329">
        <v>210</v>
      </c>
      <c r="Y585" s="328"/>
      <c r="Z585" s="144">
        <v>595</v>
      </c>
      <c r="AA585" s="145">
        <v>1500</v>
      </c>
    </row>
    <row r="586" spans="20:27" ht="13.5">
      <c r="T586" s="332">
        <v>250000</v>
      </c>
      <c r="U586" s="332"/>
      <c r="V586" s="329">
        <v>350000</v>
      </c>
      <c r="W586" s="331"/>
      <c r="X586" s="329">
        <v>230</v>
      </c>
      <c r="Y586" s="328"/>
      <c r="Z586" s="144">
        <v>595</v>
      </c>
      <c r="AA586" s="145">
        <v>1630</v>
      </c>
    </row>
    <row r="587" spans="20:27" s="137" customFormat="1" ht="13.5">
      <c r="T587" s="332">
        <v>350000</v>
      </c>
      <c r="U587" s="332"/>
      <c r="V587" s="329">
        <v>450000</v>
      </c>
      <c r="W587" s="331"/>
      <c r="X587" s="329">
        <v>250</v>
      </c>
      <c r="Y587" s="328"/>
      <c r="Z587" s="144">
        <v>595</v>
      </c>
      <c r="AA587" s="145">
        <v>1800</v>
      </c>
    </row>
    <row r="588" spans="20:27" s="137" customFormat="1" ht="13.5">
      <c r="T588" s="332">
        <v>450000</v>
      </c>
      <c r="U588" s="332"/>
      <c r="V588" s="329">
        <v>600000</v>
      </c>
      <c r="W588" s="331"/>
      <c r="X588" s="329">
        <v>260</v>
      </c>
      <c r="Y588" s="328"/>
      <c r="Z588" s="144">
        <v>595</v>
      </c>
      <c r="AA588" s="145">
        <v>2000</v>
      </c>
    </row>
    <row r="589" spans="20:27" ht="13.5">
      <c r="T589" s="332">
        <v>600000</v>
      </c>
      <c r="U589" s="332"/>
      <c r="V589" s="329">
        <v>750000</v>
      </c>
      <c r="W589" s="331"/>
      <c r="X589" s="329">
        <v>280</v>
      </c>
      <c r="Y589" s="328"/>
      <c r="Z589" s="144">
        <v>595</v>
      </c>
      <c r="AA589" s="145">
        <v>2100</v>
      </c>
    </row>
    <row r="590" spans="20:27" ht="13.5">
      <c r="T590" s="332">
        <v>750000</v>
      </c>
      <c r="U590" s="332"/>
      <c r="V590" s="329">
        <v>1000000</v>
      </c>
      <c r="W590" s="331"/>
      <c r="X590" s="329">
        <v>300</v>
      </c>
      <c r="Y590" s="328"/>
      <c r="Z590" s="144">
        <v>595</v>
      </c>
      <c r="AA590" s="145">
        <v>2270</v>
      </c>
    </row>
    <row r="591" spans="20:27" ht="13.5">
      <c r="T591" s="332">
        <v>1000000</v>
      </c>
      <c r="U591" s="332"/>
      <c r="V591" s="329"/>
      <c r="W591" s="331"/>
      <c r="X591" s="329">
        <v>320</v>
      </c>
      <c r="Y591" s="328"/>
      <c r="Z591" s="144">
        <v>595</v>
      </c>
      <c r="AA591" s="145">
        <v>2300</v>
      </c>
    </row>
    <row r="592" spans="20:27" ht="13.5">
      <c r="T592" s="333" t="s">
        <v>468</v>
      </c>
      <c r="U592" s="333"/>
      <c r="V592" s="333"/>
      <c r="W592" s="333"/>
      <c r="X592" s="333"/>
      <c r="Y592" s="333"/>
      <c r="Z592" s="333"/>
      <c r="AA592" s="333"/>
    </row>
    <row r="593" spans="20:27" s="38" customFormat="1" ht="94.5" customHeight="1">
      <c r="T593" s="334" t="s">
        <v>469</v>
      </c>
      <c r="U593" s="335"/>
      <c r="V593" s="336"/>
      <c r="W593" s="147" t="s">
        <v>470</v>
      </c>
      <c r="X593" s="334" t="s">
        <v>471</v>
      </c>
      <c r="Y593" s="336"/>
      <c r="Z593" s="148" t="s">
        <v>472</v>
      </c>
      <c r="AA593" s="148" t="s">
        <v>473</v>
      </c>
    </row>
    <row r="594" spans="20:27" ht="27" customHeight="1">
      <c r="T594" s="309" t="s">
        <v>463</v>
      </c>
      <c r="U594" s="310"/>
      <c r="V594" s="143" t="s">
        <v>464</v>
      </c>
      <c r="W594" s="143" t="s">
        <v>465</v>
      </c>
      <c r="X594" s="311" t="s">
        <v>465</v>
      </c>
      <c r="Y594" s="312"/>
      <c r="Z594" s="143" t="s">
        <v>465</v>
      </c>
      <c r="AA594" s="143" t="s">
        <v>474</v>
      </c>
    </row>
    <row r="595" spans="20:27" ht="13.5">
      <c r="T595" s="337"/>
      <c r="U595" s="338"/>
      <c r="V595" s="149">
        <v>15000</v>
      </c>
      <c r="W595" s="150">
        <v>170</v>
      </c>
      <c r="X595" s="257">
        <v>110</v>
      </c>
      <c r="Y595" s="258"/>
      <c r="Z595" s="150">
        <v>1370</v>
      </c>
      <c r="AA595" s="145">
        <v>420</v>
      </c>
    </row>
    <row r="596" spans="20:27" ht="13.5">
      <c r="T596" s="339">
        <v>15000</v>
      </c>
      <c r="U596" s="340"/>
      <c r="V596" s="149">
        <v>30000</v>
      </c>
      <c r="W596" s="150">
        <v>210</v>
      </c>
      <c r="X596" s="257">
        <v>130</v>
      </c>
      <c r="Y596" s="258"/>
      <c r="Z596" s="150">
        <v>1700</v>
      </c>
      <c r="AA596" s="145">
        <v>630</v>
      </c>
    </row>
    <row r="597" spans="20:27" ht="13.5">
      <c r="T597" s="339">
        <v>30000</v>
      </c>
      <c r="U597" s="340"/>
      <c r="V597" s="149">
        <v>50000</v>
      </c>
      <c r="W597" s="150">
        <v>250</v>
      </c>
      <c r="X597" s="257">
        <v>150</v>
      </c>
      <c r="Y597" s="258"/>
      <c r="Z597" s="150">
        <v>2000</v>
      </c>
      <c r="AA597" s="145">
        <v>840</v>
      </c>
    </row>
    <row r="598" spans="20:27" ht="13.5">
      <c r="T598" s="339">
        <v>50000</v>
      </c>
      <c r="U598" s="340"/>
      <c r="V598" s="149">
        <v>100000</v>
      </c>
      <c r="W598" s="150">
        <v>300</v>
      </c>
      <c r="X598" s="257">
        <v>170</v>
      </c>
      <c r="Y598" s="258"/>
      <c r="Z598" s="150">
        <v>2430</v>
      </c>
      <c r="AA598" s="145">
        <v>1060</v>
      </c>
    </row>
    <row r="599" spans="20:27" ht="13.5">
      <c r="T599" s="339">
        <v>100000</v>
      </c>
      <c r="U599" s="340"/>
      <c r="V599" s="149">
        <v>150000</v>
      </c>
      <c r="W599" s="150">
        <v>350</v>
      </c>
      <c r="X599" s="257">
        <v>190</v>
      </c>
      <c r="Y599" s="258"/>
      <c r="Z599" s="150">
        <v>2850</v>
      </c>
      <c r="AA599" s="145">
        <v>1300</v>
      </c>
    </row>
    <row r="600" spans="20:27" ht="13.5">
      <c r="T600" s="339">
        <v>150000</v>
      </c>
      <c r="U600" s="340"/>
      <c r="V600" s="149">
        <v>250000</v>
      </c>
      <c r="W600" s="150">
        <v>400</v>
      </c>
      <c r="X600" s="257">
        <v>210</v>
      </c>
      <c r="Y600" s="258"/>
      <c r="Z600" s="150">
        <v>3270</v>
      </c>
      <c r="AA600" s="145">
        <v>1500</v>
      </c>
    </row>
    <row r="601" spans="20:27" ht="13.5">
      <c r="T601" s="339">
        <v>250000</v>
      </c>
      <c r="U601" s="340"/>
      <c r="V601" s="149">
        <v>350000</v>
      </c>
      <c r="W601" s="150">
        <v>470</v>
      </c>
      <c r="X601" s="257">
        <v>230</v>
      </c>
      <c r="Y601" s="258"/>
      <c r="Z601" s="150">
        <v>3800</v>
      </c>
      <c r="AA601" s="145">
        <v>1630</v>
      </c>
    </row>
    <row r="602" spans="20:27" ht="13.5">
      <c r="T602" s="339">
        <v>350000</v>
      </c>
      <c r="U602" s="340"/>
      <c r="V602" s="149">
        <v>450000</v>
      </c>
      <c r="W602" s="150">
        <v>530</v>
      </c>
      <c r="X602" s="257">
        <v>250</v>
      </c>
      <c r="Y602" s="258"/>
      <c r="Z602" s="150">
        <v>4330</v>
      </c>
      <c r="AA602" s="145">
        <v>1800</v>
      </c>
    </row>
    <row r="603" spans="20:27" ht="13.5">
      <c r="T603" s="339">
        <v>450000</v>
      </c>
      <c r="U603" s="340"/>
      <c r="V603" s="149">
        <v>600000</v>
      </c>
      <c r="W603" s="150">
        <v>600</v>
      </c>
      <c r="X603" s="257">
        <v>260</v>
      </c>
      <c r="Y603" s="258"/>
      <c r="Z603" s="150">
        <v>4960</v>
      </c>
      <c r="AA603" s="145">
        <v>2000</v>
      </c>
    </row>
    <row r="604" spans="20:27" ht="13.5">
      <c r="T604" s="339">
        <v>600000</v>
      </c>
      <c r="U604" s="340"/>
      <c r="V604" s="149">
        <v>750000</v>
      </c>
      <c r="W604" s="150">
        <v>680</v>
      </c>
      <c r="X604" s="257">
        <v>280</v>
      </c>
      <c r="Y604" s="258"/>
      <c r="Z604" s="150">
        <v>5600</v>
      </c>
      <c r="AA604" s="145">
        <v>2100</v>
      </c>
    </row>
    <row r="605" spans="20:27" ht="13.5">
      <c r="T605" s="339">
        <v>750000</v>
      </c>
      <c r="U605" s="340"/>
      <c r="V605" s="149">
        <v>1000000</v>
      </c>
      <c r="W605" s="150">
        <v>750</v>
      </c>
      <c r="X605" s="257">
        <v>300</v>
      </c>
      <c r="Y605" s="258"/>
      <c r="Z605" s="150">
        <v>6330</v>
      </c>
      <c r="AA605" s="145">
        <v>2270</v>
      </c>
    </row>
    <row r="606" spans="20:27" ht="13.5">
      <c r="T606" s="339">
        <v>1000000</v>
      </c>
      <c r="U606" s="340"/>
      <c r="V606" s="149"/>
      <c r="W606" s="150">
        <v>820</v>
      </c>
      <c r="X606" s="257">
        <v>320</v>
      </c>
      <c r="Y606" s="258"/>
      <c r="Z606" s="150">
        <v>7070</v>
      </c>
      <c r="AA606" s="145">
        <v>2300</v>
      </c>
    </row>
    <row r="607" ht="13.5" customHeight="1"/>
    <row r="608" spans="20:27" ht="14.25" customHeight="1">
      <c r="T608" s="232" t="s">
        <v>621</v>
      </c>
      <c r="U608" s="225"/>
      <c r="V608" s="225"/>
      <c r="W608" s="225"/>
      <c r="X608" s="225"/>
      <c r="Y608" s="225"/>
      <c r="Z608" s="225"/>
      <c r="AA608" s="225"/>
    </row>
    <row r="609" spans="20:27" ht="12" customHeight="1">
      <c r="T609" s="83"/>
      <c r="U609" s="85"/>
      <c r="V609" s="85"/>
      <c r="W609" s="85"/>
      <c r="X609" s="85"/>
      <c r="Y609" s="85"/>
      <c r="Z609" s="85"/>
      <c r="AA609" s="85"/>
    </row>
    <row r="610" spans="20:27" s="38" customFormat="1" ht="15">
      <c r="T610" s="341" t="s">
        <v>475</v>
      </c>
      <c r="U610" s="341"/>
      <c r="V610" s="341"/>
      <c r="W610" s="341"/>
      <c r="X610" s="341"/>
      <c r="Y610" s="341"/>
      <c r="Z610" s="341"/>
      <c r="AA610" s="341"/>
    </row>
    <row r="611" spans="20:27" ht="13.5" customHeight="1">
      <c r="T611" s="323"/>
      <c r="U611" s="323"/>
      <c r="V611" s="323"/>
      <c r="W611" s="342" t="s">
        <v>476</v>
      </c>
      <c r="X611" s="344"/>
      <c r="Y611" s="342" t="s">
        <v>477</v>
      </c>
      <c r="Z611" s="343"/>
      <c r="AA611" s="151" t="s">
        <v>478</v>
      </c>
    </row>
    <row r="612" spans="20:27" ht="13.5" customHeight="1">
      <c r="T612" s="267" t="s">
        <v>56</v>
      </c>
      <c r="U612" s="267"/>
      <c r="V612" s="267"/>
      <c r="W612" s="263">
        <v>35198880620</v>
      </c>
      <c r="X612" s="264"/>
      <c r="Y612" s="263">
        <v>3831148387.2</v>
      </c>
      <c r="Z612" s="343"/>
      <c r="AA612" s="152">
        <v>39030029007</v>
      </c>
    </row>
    <row r="613" spans="20:27" ht="13.5" customHeight="1">
      <c r="T613" s="267" t="s">
        <v>479</v>
      </c>
      <c r="U613" s="267"/>
      <c r="V613" s="267"/>
      <c r="W613" s="263">
        <v>28407602019.6</v>
      </c>
      <c r="X613" s="264"/>
      <c r="Y613" s="263">
        <v>0</v>
      </c>
      <c r="Z613" s="343"/>
      <c r="AA613" s="152">
        <v>28407602019.6</v>
      </c>
    </row>
    <row r="614" spans="20:27" ht="13.5" customHeight="1">
      <c r="T614" s="345" t="s">
        <v>67</v>
      </c>
      <c r="U614" s="345"/>
      <c r="V614" s="345"/>
      <c r="W614" s="265">
        <v>63606482639</v>
      </c>
      <c r="X614" s="266"/>
      <c r="Y614" s="265">
        <v>3831148387.2</v>
      </c>
      <c r="Z614" s="343"/>
      <c r="AA614" s="153">
        <v>67437631027</v>
      </c>
    </row>
    <row r="616" spans="20:27" ht="28.5" customHeight="1">
      <c r="T616" s="346" t="s">
        <v>480</v>
      </c>
      <c r="U616" s="346"/>
      <c r="V616" s="346"/>
      <c r="W616" s="346"/>
      <c r="X616" s="346"/>
      <c r="Y616" s="346"/>
      <c r="Z616" s="346"/>
      <c r="AA616" s="346"/>
    </row>
    <row r="617" spans="20:27" ht="13.5" customHeight="1">
      <c r="T617" s="323"/>
      <c r="U617" s="323"/>
      <c r="V617" s="323"/>
      <c r="W617" s="347" t="s">
        <v>476</v>
      </c>
      <c r="X617" s="348"/>
      <c r="Y617" s="347" t="s">
        <v>477</v>
      </c>
      <c r="Z617" s="348"/>
      <c r="AA617" s="151" t="s">
        <v>478</v>
      </c>
    </row>
    <row r="618" spans="20:27" ht="13.5" customHeight="1">
      <c r="T618" s="267" t="s">
        <v>56</v>
      </c>
      <c r="U618" s="267"/>
      <c r="V618" s="267"/>
      <c r="W618" s="349">
        <v>194225043391.2</v>
      </c>
      <c r="X618" s="348"/>
      <c r="Y618" s="349">
        <v>106044443880</v>
      </c>
      <c r="Z618" s="348"/>
      <c r="AA618" s="152">
        <v>300269487271.2</v>
      </c>
    </row>
    <row r="619" spans="20:27" ht="13.5" customHeight="1">
      <c r="T619" s="267" t="s">
        <v>479</v>
      </c>
      <c r="U619" s="267"/>
      <c r="V619" s="267"/>
      <c r="W619" s="349">
        <v>1229322531104.4</v>
      </c>
      <c r="X619" s="348"/>
      <c r="Y619" s="349">
        <v>11064623400</v>
      </c>
      <c r="Z619" s="348"/>
      <c r="AA619" s="152">
        <v>1240387154504.4</v>
      </c>
    </row>
    <row r="620" spans="20:27" ht="13.5" customHeight="1">
      <c r="T620" s="345" t="s">
        <v>67</v>
      </c>
      <c r="U620" s="345"/>
      <c r="V620" s="345"/>
      <c r="W620" s="350">
        <v>1423547574495.5999</v>
      </c>
      <c r="X620" s="348"/>
      <c r="Y620" s="350">
        <v>117109067280</v>
      </c>
      <c r="Z620" s="348"/>
      <c r="AA620" s="153">
        <v>1540656641775.5999</v>
      </c>
    </row>
    <row r="621" spans="20:27" ht="13.5" customHeight="1">
      <c r="T621" s="38"/>
      <c r="U621" s="38"/>
      <c r="V621" s="38"/>
      <c r="W621" s="38"/>
      <c r="X621" s="38"/>
      <c r="Y621" s="38"/>
      <c r="Z621" s="50"/>
      <c r="AA621" s="51"/>
    </row>
    <row r="622" spans="20:27" ht="28.5" customHeight="1">
      <c r="T622" s="346" t="s">
        <v>481</v>
      </c>
      <c r="U622" s="346"/>
      <c r="V622" s="346"/>
      <c r="W622" s="346"/>
      <c r="X622" s="346"/>
      <c r="Y622" s="346"/>
      <c r="Z622" s="346"/>
      <c r="AA622" s="346"/>
    </row>
    <row r="623" spans="20:27" ht="13.5" customHeight="1">
      <c r="T623" s="323"/>
      <c r="U623" s="323"/>
      <c r="V623" s="323"/>
      <c r="W623" s="342" t="s">
        <v>476</v>
      </c>
      <c r="X623" s="344"/>
      <c r="Y623" s="342" t="s">
        <v>477</v>
      </c>
      <c r="Z623" s="344"/>
      <c r="AA623" s="151" t="s">
        <v>478</v>
      </c>
    </row>
    <row r="624" spans="20:27" ht="13.5" customHeight="1">
      <c r="T624" s="267" t="s">
        <v>56</v>
      </c>
      <c r="U624" s="267"/>
      <c r="V624" s="267"/>
      <c r="W624" s="263">
        <v>229423924011</v>
      </c>
      <c r="X624" s="343"/>
      <c r="Y624" s="263">
        <v>109875592267.2</v>
      </c>
      <c r="Z624" s="343"/>
      <c r="AA624" s="152">
        <v>339299516278</v>
      </c>
    </row>
    <row r="625" spans="20:27" ht="13.5" customHeight="1">
      <c r="T625" s="267" t="s">
        <v>479</v>
      </c>
      <c r="U625" s="267"/>
      <c r="V625" s="267"/>
      <c r="W625" s="263">
        <v>1257730133124</v>
      </c>
      <c r="X625" s="343"/>
      <c r="Y625" s="263">
        <v>11064623400</v>
      </c>
      <c r="Z625" s="343"/>
      <c r="AA625" s="152">
        <v>1268794756524</v>
      </c>
    </row>
    <row r="626" spans="20:27" ht="13.5" customHeight="1">
      <c r="T626" s="345" t="s">
        <v>67</v>
      </c>
      <c r="U626" s="345"/>
      <c r="V626" s="345"/>
      <c r="W626" s="265">
        <v>1487154057135</v>
      </c>
      <c r="X626" s="343"/>
      <c r="Y626" s="265">
        <v>120940215667.2</v>
      </c>
      <c r="Z626" s="343"/>
      <c r="AA626" s="153">
        <v>1608094272802</v>
      </c>
    </row>
    <row r="627" spans="20:27" ht="13.5" customHeight="1">
      <c r="T627" s="154"/>
      <c r="U627" s="154"/>
      <c r="V627" s="154"/>
      <c r="W627" s="155"/>
      <c r="X627" s="155"/>
      <c r="Y627" s="155"/>
      <c r="Z627" s="155"/>
      <c r="AA627" s="155"/>
    </row>
    <row r="628" spans="20:27" ht="28.5" customHeight="1">
      <c r="T628" s="346" t="s">
        <v>482</v>
      </c>
      <c r="U628" s="346"/>
      <c r="V628" s="346"/>
      <c r="W628" s="346"/>
      <c r="X628" s="346"/>
      <c r="Y628" s="346"/>
      <c r="Z628" s="346"/>
      <c r="AA628" s="346"/>
    </row>
    <row r="629" spans="20:27" ht="13.5" customHeight="1">
      <c r="T629" s="323"/>
      <c r="U629" s="323"/>
      <c r="V629" s="323"/>
      <c r="W629" s="342" t="s">
        <v>483</v>
      </c>
      <c r="X629" s="343"/>
      <c r="Y629" s="342" t="s">
        <v>484</v>
      </c>
      <c r="Z629" s="344"/>
      <c r="AA629" s="151" t="s">
        <v>485</v>
      </c>
    </row>
    <row r="630" spans="20:27" ht="13.5" customHeight="1">
      <c r="T630" s="267" t="s">
        <v>56</v>
      </c>
      <c r="U630" s="267"/>
      <c r="V630" s="267"/>
      <c r="W630" s="263">
        <v>110668312345.8</v>
      </c>
      <c r="X630" s="343"/>
      <c r="Y630" s="263">
        <v>102013496641.8</v>
      </c>
      <c r="Z630" s="343"/>
      <c r="AA630" s="152">
        <v>90687422062.2</v>
      </c>
    </row>
    <row r="631" spans="20:27" ht="13.5" customHeight="1">
      <c r="T631" s="267" t="s">
        <v>479</v>
      </c>
      <c r="U631" s="267"/>
      <c r="V631" s="267"/>
      <c r="W631" s="263">
        <v>1694111921916</v>
      </c>
      <c r="X631" s="343"/>
      <c r="Y631" s="263">
        <v>789459875569.2</v>
      </c>
      <c r="Z631" s="343"/>
      <c r="AA631" s="152">
        <v>679897528899.6</v>
      </c>
    </row>
    <row r="632" spans="20:27" ht="13.5" customHeight="1">
      <c r="T632" s="345" t="s">
        <v>67</v>
      </c>
      <c r="U632" s="345"/>
      <c r="V632" s="345"/>
      <c r="W632" s="265">
        <v>1804780234261.8</v>
      </c>
      <c r="X632" s="343"/>
      <c r="Y632" s="265">
        <v>891473372211</v>
      </c>
      <c r="Z632" s="343"/>
      <c r="AA632" s="153">
        <v>770584950961.7999</v>
      </c>
    </row>
    <row r="633" spans="20:27" ht="13.5" customHeight="1">
      <c r="T633" s="38"/>
      <c r="U633" s="38"/>
      <c r="V633" s="38"/>
      <c r="W633" s="38"/>
      <c r="X633" s="38"/>
      <c r="Y633" s="38"/>
      <c r="Z633" s="50"/>
      <c r="AA633" s="51"/>
    </row>
    <row r="634" spans="20:27" ht="28.5" customHeight="1">
      <c r="T634" s="346" t="s">
        <v>486</v>
      </c>
      <c r="U634" s="346"/>
      <c r="V634" s="346"/>
      <c r="W634" s="346"/>
      <c r="X634" s="346"/>
      <c r="Y634" s="346"/>
      <c r="Z634" s="346"/>
      <c r="AA634" s="346"/>
    </row>
    <row r="635" spans="20:27" ht="13.5" customHeight="1">
      <c r="T635" s="323"/>
      <c r="U635" s="323"/>
      <c r="V635" s="323"/>
      <c r="W635" s="342" t="s">
        <v>483</v>
      </c>
      <c r="X635" s="343"/>
      <c r="Y635" s="342" t="s">
        <v>484</v>
      </c>
      <c r="Z635" s="344"/>
      <c r="AA635" s="151" t="s">
        <v>487</v>
      </c>
    </row>
    <row r="636" spans="20:27" ht="13.5" customHeight="1">
      <c r="T636" s="267" t="s">
        <v>56</v>
      </c>
      <c r="U636" s="267"/>
      <c r="V636" s="267"/>
      <c r="W636" s="263">
        <v>83605128480</v>
      </c>
      <c r="X636" s="343"/>
      <c r="Y636" s="263">
        <v>82795931867.4</v>
      </c>
      <c r="Z636" s="343"/>
      <c r="AA636" s="152">
        <v>78424490158.8</v>
      </c>
    </row>
    <row r="637" spans="20:27" ht="13.5" customHeight="1">
      <c r="T637" s="267" t="s">
        <v>479</v>
      </c>
      <c r="U637" s="267"/>
      <c r="V637" s="267"/>
      <c r="W637" s="263">
        <v>11064623400</v>
      </c>
      <c r="X637" s="343"/>
      <c r="Y637" s="263">
        <v>11064623400</v>
      </c>
      <c r="Z637" s="343"/>
      <c r="AA637" s="152">
        <v>5374404600</v>
      </c>
    </row>
    <row r="638" spans="20:27" ht="13.5" customHeight="1">
      <c r="T638" s="345" t="s">
        <v>67</v>
      </c>
      <c r="U638" s="345"/>
      <c r="V638" s="345"/>
      <c r="W638" s="265">
        <v>94669751880</v>
      </c>
      <c r="X638" s="343"/>
      <c r="Y638" s="265">
        <v>93860555267.4</v>
      </c>
      <c r="Z638" s="343"/>
      <c r="AA638" s="153">
        <v>83798894758.8</v>
      </c>
    </row>
    <row r="639" spans="20:27" ht="13.5" customHeight="1">
      <c r="T639" s="154"/>
      <c r="U639" s="154"/>
      <c r="V639" s="154"/>
      <c r="W639" s="156"/>
      <c r="X639" s="156"/>
      <c r="Y639" s="156"/>
      <c r="Z639" s="156"/>
      <c r="AA639" s="156"/>
    </row>
    <row r="640" spans="20:27" ht="14.25" customHeight="1">
      <c r="T640" s="346" t="s">
        <v>488</v>
      </c>
      <c r="U640" s="346"/>
      <c r="V640" s="346"/>
      <c r="W640" s="346"/>
      <c r="X640" s="346"/>
      <c r="Y640" s="346"/>
      <c r="Z640" s="346"/>
      <c r="AA640" s="346"/>
    </row>
    <row r="641" spans="20:27" ht="13.5" customHeight="1">
      <c r="T641" s="323"/>
      <c r="U641" s="323"/>
      <c r="V641" s="309"/>
      <c r="W641" s="342" t="s">
        <v>489</v>
      </c>
      <c r="X641" s="344"/>
      <c r="Y641" s="342" t="s">
        <v>490</v>
      </c>
      <c r="Z641" s="344"/>
      <c r="AA641" s="151" t="s">
        <v>478</v>
      </c>
    </row>
    <row r="642" spans="20:27" ht="13.5" customHeight="1">
      <c r="T642" s="267" t="s">
        <v>56</v>
      </c>
      <c r="U642" s="267"/>
      <c r="V642" s="267"/>
      <c r="W642" s="268">
        <v>6389665173</v>
      </c>
      <c r="X642" s="269"/>
      <c r="Y642" s="263">
        <v>5378539539.6</v>
      </c>
      <c r="Z642" s="264"/>
      <c r="AA642" s="152">
        <v>11768204712.6</v>
      </c>
    </row>
    <row r="643" spans="20:27" ht="13.5" customHeight="1">
      <c r="T643" s="267" t="s">
        <v>479</v>
      </c>
      <c r="U643" s="267"/>
      <c r="V643" s="267"/>
      <c r="W643" s="268">
        <v>31451991251.4</v>
      </c>
      <c r="X643" s="269"/>
      <c r="Y643" s="263">
        <v>27956328300</v>
      </c>
      <c r="Z643" s="264"/>
      <c r="AA643" s="152">
        <v>59408319551.4</v>
      </c>
    </row>
    <row r="644" spans="20:27" ht="15" customHeight="1">
      <c r="T644" s="345" t="s">
        <v>67</v>
      </c>
      <c r="U644" s="345"/>
      <c r="V644" s="345"/>
      <c r="W644" s="351">
        <v>37841656424.4</v>
      </c>
      <c r="X644" s="352"/>
      <c r="Y644" s="265">
        <v>33334867839.6</v>
      </c>
      <c r="Z644" s="266"/>
      <c r="AA644" s="153">
        <v>71176524264</v>
      </c>
    </row>
    <row r="645" spans="20:27" ht="11.25" customHeight="1">
      <c r="T645" s="353" t="s">
        <v>491</v>
      </c>
      <c r="U645" s="353"/>
      <c r="V645" s="353"/>
      <c r="W645" s="353"/>
      <c r="X645" s="353"/>
      <c r="Y645" s="353"/>
      <c r="Z645" s="353"/>
      <c r="AA645" s="353"/>
    </row>
    <row r="646" spans="20:27" ht="13.5" customHeight="1">
      <c r="T646" s="157"/>
      <c r="U646" s="92"/>
      <c r="V646" s="92"/>
      <c r="W646" s="92"/>
      <c r="X646" s="92"/>
      <c r="Y646" s="92"/>
      <c r="Z646" s="92"/>
      <c r="AA646" s="158"/>
    </row>
    <row r="647" spans="20:27" ht="14.25" customHeight="1">
      <c r="T647" s="248" t="s">
        <v>622</v>
      </c>
      <c r="U647" s="354"/>
      <c r="V647" s="354"/>
      <c r="W647" s="354"/>
      <c r="X647" s="354"/>
      <c r="Y647" s="354"/>
      <c r="Z647" s="354"/>
      <c r="AA647" s="354"/>
    </row>
    <row r="648" spans="20:27" ht="12" customHeight="1">
      <c r="T648" s="355"/>
      <c r="U648" s="355"/>
      <c r="V648" s="355"/>
      <c r="W648" s="355"/>
      <c r="X648" s="355"/>
      <c r="Y648" s="355"/>
      <c r="Z648" s="355"/>
      <c r="AA648" s="355"/>
    </row>
    <row r="649" spans="20:27" ht="13.5" customHeight="1">
      <c r="T649" s="261" t="s">
        <v>492</v>
      </c>
      <c r="U649" s="262"/>
      <c r="V649" s="262"/>
      <c r="W649" s="262"/>
      <c r="X649" s="262"/>
      <c r="Y649" s="262"/>
      <c r="Z649" s="262"/>
      <c r="AA649" s="228"/>
    </row>
    <row r="650" spans="20:27" ht="13.5">
      <c r="T650" s="254" t="s">
        <v>493</v>
      </c>
      <c r="U650" s="255"/>
      <c r="V650" s="255"/>
      <c r="W650" s="255"/>
      <c r="X650" s="255"/>
      <c r="Y650" s="255"/>
      <c r="Z650" s="255"/>
      <c r="AA650" s="256"/>
    </row>
    <row r="651" spans="20:27" ht="13.5" customHeight="1">
      <c r="T651" s="79" t="s">
        <v>92</v>
      </c>
      <c r="U651" s="80"/>
      <c r="V651" s="80"/>
      <c r="W651" s="80"/>
      <c r="X651" s="80"/>
      <c r="Y651" s="80"/>
      <c r="Z651" s="80"/>
      <c r="AA651" s="81"/>
    </row>
    <row r="652" spans="20:27" ht="13.5" customHeight="1">
      <c r="T652" s="356" t="s">
        <v>494</v>
      </c>
      <c r="U652" s="357"/>
      <c r="V652" s="357"/>
      <c r="W652" s="357"/>
      <c r="X652" s="357"/>
      <c r="Y652" s="357"/>
      <c r="Z652" s="357"/>
      <c r="AA652" s="358"/>
    </row>
    <row r="653" spans="20:27" ht="13.5">
      <c r="T653" s="161" t="s">
        <v>495</v>
      </c>
      <c r="U653" s="159"/>
      <c r="V653" s="159"/>
      <c r="W653" s="159"/>
      <c r="X653" s="159"/>
      <c r="Y653" s="159"/>
      <c r="Z653" s="159"/>
      <c r="AA653" s="160"/>
    </row>
    <row r="654" spans="20:27" ht="27" customHeight="1">
      <c r="T654" s="359" t="s">
        <v>496</v>
      </c>
      <c r="U654" s="360"/>
      <c r="V654" s="360"/>
      <c r="W654" s="360"/>
      <c r="X654" s="360"/>
      <c r="Y654" s="360"/>
      <c r="Z654" s="360"/>
      <c r="AA654" s="361"/>
    </row>
    <row r="655" spans="20:27" ht="13.5" customHeight="1">
      <c r="T655" s="164"/>
      <c r="U655" s="20"/>
      <c r="V655" s="20" t="s">
        <v>497</v>
      </c>
      <c r="W655" s="159"/>
      <c r="X655" s="159"/>
      <c r="Y655" s="159"/>
      <c r="Z655" s="159"/>
      <c r="AA655" s="160"/>
    </row>
    <row r="656" spans="20:27" ht="13.5" customHeight="1">
      <c r="T656" s="164"/>
      <c r="U656" s="20"/>
      <c r="V656" s="20" t="s">
        <v>151</v>
      </c>
      <c r="W656" s="159"/>
      <c r="X656" s="159"/>
      <c r="Y656" s="159"/>
      <c r="Z656" s="159"/>
      <c r="AA656" s="160"/>
    </row>
    <row r="657" spans="20:27" ht="13.5" customHeight="1">
      <c r="T657" s="164"/>
      <c r="U657" s="20"/>
      <c r="V657" s="20" t="s">
        <v>155</v>
      </c>
      <c r="W657" s="159"/>
      <c r="X657" s="159"/>
      <c r="Y657" s="159"/>
      <c r="Z657" s="159"/>
      <c r="AA657" s="160"/>
    </row>
    <row r="658" spans="20:27" ht="13.5">
      <c r="T658" s="164"/>
      <c r="U658" s="20"/>
      <c r="V658" s="20" t="s">
        <v>153</v>
      </c>
      <c r="W658" s="159"/>
      <c r="X658" s="159"/>
      <c r="Y658" s="159"/>
      <c r="Z658" s="159"/>
      <c r="AA658" s="160"/>
    </row>
    <row r="659" spans="20:27" ht="13.5">
      <c r="T659" s="164"/>
      <c r="U659" s="20"/>
      <c r="V659" s="259" t="s">
        <v>164</v>
      </c>
      <c r="W659" s="304"/>
      <c r="X659" s="304"/>
      <c r="Y659" s="304"/>
      <c r="Z659" s="304"/>
      <c r="AA659" s="362"/>
    </row>
    <row r="660" spans="20:27" ht="13.5">
      <c r="T660" s="164"/>
      <c r="U660" s="20"/>
      <c r="V660" s="20" t="s">
        <v>165</v>
      </c>
      <c r="W660" s="159"/>
      <c r="X660" s="159"/>
      <c r="Y660" s="159"/>
      <c r="Z660" s="159"/>
      <c r="AA660" s="160"/>
    </row>
    <row r="661" spans="20:27" ht="13.5" customHeight="1">
      <c r="T661" s="95" t="s">
        <v>109</v>
      </c>
      <c r="U661" s="159"/>
      <c r="V661" s="165"/>
      <c r="W661" s="159"/>
      <c r="X661" s="159"/>
      <c r="Y661" s="159"/>
      <c r="Z661" s="159"/>
      <c r="AA661" s="160"/>
    </row>
    <row r="662" spans="20:27" s="6" customFormat="1" ht="13.5" customHeight="1">
      <c r="T662" s="164"/>
      <c r="U662" s="20"/>
      <c r="V662" s="20" t="s">
        <v>498</v>
      </c>
      <c r="W662" s="159"/>
      <c r="X662" s="159"/>
      <c r="Y662" s="159"/>
      <c r="Z662" s="159"/>
      <c r="AA662" s="160"/>
    </row>
    <row r="663" spans="20:27" s="6" customFormat="1" ht="13.5" customHeight="1">
      <c r="T663" s="164"/>
      <c r="U663" s="20"/>
      <c r="V663" s="20" t="s">
        <v>499</v>
      </c>
      <c r="W663" s="159"/>
      <c r="X663" s="159"/>
      <c r="Y663" s="159"/>
      <c r="Z663" s="159"/>
      <c r="AA663" s="160"/>
    </row>
    <row r="664" spans="20:27" s="6" customFormat="1" ht="13.5">
      <c r="T664" s="164"/>
      <c r="U664" s="20"/>
      <c r="V664" s="20" t="s">
        <v>500</v>
      </c>
      <c r="W664" s="159"/>
      <c r="X664" s="159"/>
      <c r="Y664" s="159"/>
      <c r="Z664" s="159"/>
      <c r="AA664" s="160"/>
    </row>
    <row r="665" spans="20:27" ht="13.5">
      <c r="T665" s="164"/>
      <c r="U665" s="20"/>
      <c r="V665" s="20" t="s">
        <v>501</v>
      </c>
      <c r="W665" s="159"/>
      <c r="X665" s="159"/>
      <c r="Y665" s="159"/>
      <c r="Z665" s="159"/>
      <c r="AA665" s="160"/>
    </row>
    <row r="666" spans="20:27" ht="13.5" customHeight="1">
      <c r="T666" s="164"/>
      <c r="U666" s="20"/>
      <c r="V666" s="20" t="s">
        <v>502</v>
      </c>
      <c r="W666" s="159"/>
      <c r="X666" s="159"/>
      <c r="Y666" s="159"/>
      <c r="Z666" s="159"/>
      <c r="AA666" s="160"/>
    </row>
    <row r="667" spans="20:27" s="6" customFormat="1" ht="13.5">
      <c r="T667" s="164"/>
      <c r="U667" s="20"/>
      <c r="V667" s="20" t="s">
        <v>149</v>
      </c>
      <c r="W667" s="159"/>
      <c r="X667" s="159"/>
      <c r="Y667" s="159"/>
      <c r="Z667" s="159"/>
      <c r="AA667" s="160"/>
    </row>
    <row r="668" spans="20:27" s="6" customFormat="1" ht="13.5">
      <c r="T668" s="95" t="s">
        <v>247</v>
      </c>
      <c r="U668" s="159"/>
      <c r="V668" s="159"/>
      <c r="W668" s="159"/>
      <c r="X668" s="159"/>
      <c r="Y668" s="159"/>
      <c r="Z668" s="159"/>
      <c r="AA668" s="160"/>
    </row>
    <row r="669" spans="20:27" s="6" customFormat="1" ht="13.5">
      <c r="T669" s="95" t="s">
        <v>185</v>
      </c>
      <c r="U669" s="159"/>
      <c r="V669" s="159"/>
      <c r="W669" s="159"/>
      <c r="X669" s="159"/>
      <c r="Y669" s="159"/>
      <c r="Z669" s="159"/>
      <c r="AA669" s="160"/>
    </row>
    <row r="670" spans="20:27" s="6" customFormat="1" ht="27" customHeight="1">
      <c r="T670" s="363" t="s">
        <v>503</v>
      </c>
      <c r="U670" s="364"/>
      <c r="V670" s="364"/>
      <c r="W670" s="364"/>
      <c r="X670" s="364"/>
      <c r="Y670" s="364"/>
      <c r="Z670" s="364"/>
      <c r="AA670" s="365"/>
    </row>
    <row r="671" spans="20:27" ht="13.5">
      <c r="T671" s="359" t="s">
        <v>504</v>
      </c>
      <c r="U671" s="360"/>
      <c r="V671" s="360"/>
      <c r="W671" s="360"/>
      <c r="X671" s="360"/>
      <c r="Y671" s="360"/>
      <c r="Z671" s="360"/>
      <c r="AA671" s="361"/>
    </row>
    <row r="672" spans="20:27" ht="13.5">
      <c r="T672" s="95" t="s">
        <v>505</v>
      </c>
      <c r="U672" s="159"/>
      <c r="V672" s="159"/>
      <c r="W672" s="159"/>
      <c r="X672" s="159"/>
      <c r="Y672" s="159"/>
      <c r="Z672" s="159"/>
      <c r="AA672" s="160"/>
    </row>
    <row r="673" spans="20:27" ht="13.5">
      <c r="T673" s="95" t="s">
        <v>109</v>
      </c>
      <c r="U673" s="159"/>
      <c r="V673" s="159"/>
      <c r="W673" s="159"/>
      <c r="X673" s="159"/>
      <c r="Y673" s="159"/>
      <c r="Z673" s="159"/>
      <c r="AA673" s="160"/>
    </row>
    <row r="674" spans="20:27" s="6" customFormat="1" ht="13.5">
      <c r="T674" s="164"/>
      <c r="U674" s="20"/>
      <c r="V674" s="20" t="s">
        <v>498</v>
      </c>
      <c r="W674" s="159"/>
      <c r="X674" s="159"/>
      <c r="Y674" s="159"/>
      <c r="Z674" s="159"/>
      <c r="AA674" s="160"/>
    </row>
    <row r="675" spans="20:27" s="6" customFormat="1" ht="12.75">
      <c r="T675" s="363" t="s">
        <v>506</v>
      </c>
      <c r="U675" s="304"/>
      <c r="V675" s="304"/>
      <c r="W675" s="304"/>
      <c r="X675" s="304"/>
      <c r="Y675" s="304"/>
      <c r="Z675" s="304"/>
      <c r="AA675" s="362"/>
    </row>
    <row r="676" spans="20:27" s="6" customFormat="1" ht="13.5">
      <c r="T676" s="166" t="s">
        <v>339</v>
      </c>
      <c r="U676" s="20"/>
      <c r="V676" s="159"/>
      <c r="W676" s="159"/>
      <c r="X676" s="159"/>
      <c r="Y676" s="159"/>
      <c r="Z676" s="159"/>
      <c r="AA676" s="160"/>
    </row>
    <row r="677" spans="20:27" s="6" customFormat="1" ht="13.5">
      <c r="T677" s="167" t="s">
        <v>507</v>
      </c>
      <c r="U677" s="20"/>
      <c r="V677" s="159"/>
      <c r="W677" s="159"/>
      <c r="X677" s="159"/>
      <c r="Y677" s="159"/>
      <c r="Z677" s="159"/>
      <c r="AA677" s="160"/>
    </row>
    <row r="678" spans="20:27" s="6" customFormat="1" ht="13.5" customHeight="1">
      <c r="T678" s="261" t="s">
        <v>508</v>
      </c>
      <c r="U678" s="262"/>
      <c r="V678" s="262"/>
      <c r="W678" s="262"/>
      <c r="X678" s="262"/>
      <c r="Y678" s="262"/>
      <c r="Z678" s="262"/>
      <c r="AA678" s="228"/>
    </row>
    <row r="679" spans="20:27" s="6" customFormat="1" ht="13.5">
      <c r="T679" s="79" t="s">
        <v>261</v>
      </c>
      <c r="U679" s="76"/>
      <c r="V679" s="76"/>
      <c r="W679" s="76"/>
      <c r="X679" s="76"/>
      <c r="Y679" s="76"/>
      <c r="Z679" s="76"/>
      <c r="AA679" s="75"/>
    </row>
    <row r="680" spans="20:27" s="6" customFormat="1" ht="13.5">
      <c r="T680" s="79" t="s">
        <v>262</v>
      </c>
      <c r="U680" s="76"/>
      <c r="V680" s="76"/>
      <c r="W680" s="76"/>
      <c r="X680" s="76"/>
      <c r="Y680" s="76"/>
      <c r="Z680" s="76"/>
      <c r="AA680" s="75"/>
    </row>
    <row r="681" spans="20:27" s="6" customFormat="1" ht="13.5">
      <c r="T681" s="79" t="s">
        <v>509</v>
      </c>
      <c r="U681" s="76"/>
      <c r="V681" s="76"/>
      <c r="W681" s="76"/>
      <c r="X681" s="76"/>
      <c r="Y681" s="76"/>
      <c r="Z681" s="76"/>
      <c r="AA681" s="75"/>
    </row>
    <row r="682" spans="20:27" s="6" customFormat="1" ht="13.5">
      <c r="T682" s="79" t="s">
        <v>510</v>
      </c>
      <c r="U682" s="76"/>
      <c r="V682" s="76"/>
      <c r="W682" s="76"/>
      <c r="X682" s="76"/>
      <c r="Y682" s="76"/>
      <c r="Z682" s="76"/>
      <c r="AA682" s="75"/>
    </row>
    <row r="683" spans="20:27" s="6" customFormat="1" ht="13.5">
      <c r="T683" s="79" t="s">
        <v>511</v>
      </c>
      <c r="U683" s="76"/>
      <c r="V683" s="76"/>
      <c r="W683" s="76"/>
      <c r="X683" s="76"/>
      <c r="Y683" s="76"/>
      <c r="Z683" s="76"/>
      <c r="AA683" s="75"/>
    </row>
    <row r="684" spans="20:27" s="6" customFormat="1" ht="13.5" customHeight="1">
      <c r="T684" s="261" t="s">
        <v>512</v>
      </c>
      <c r="U684" s="262"/>
      <c r="V684" s="262"/>
      <c r="W684" s="262"/>
      <c r="X684" s="262"/>
      <c r="Y684" s="262"/>
      <c r="Z684" s="262"/>
      <c r="AA684" s="228"/>
    </row>
    <row r="685" spans="20:27" ht="13.5">
      <c r="T685" s="79" t="s">
        <v>513</v>
      </c>
      <c r="U685" s="88"/>
      <c r="V685" s="88"/>
      <c r="W685" s="88"/>
      <c r="X685" s="88"/>
      <c r="Y685" s="88"/>
      <c r="Z685" s="88"/>
      <c r="AA685" s="89"/>
    </row>
    <row r="686" spans="20:27" s="38" customFormat="1" ht="13.5">
      <c r="T686" s="79" t="s">
        <v>514</v>
      </c>
      <c r="U686" s="88"/>
      <c r="V686" s="88"/>
      <c r="W686" s="88"/>
      <c r="X686" s="88"/>
      <c r="Y686" s="88"/>
      <c r="Z686" s="88"/>
      <c r="AA686" s="89"/>
    </row>
    <row r="687" spans="20:27" ht="13.5" customHeight="1">
      <c r="T687" s="79" t="s">
        <v>515</v>
      </c>
      <c r="U687" s="88"/>
      <c r="V687" s="88"/>
      <c r="W687" s="88"/>
      <c r="X687" s="88"/>
      <c r="Y687" s="88"/>
      <c r="Z687" s="88"/>
      <c r="AA687" s="89"/>
    </row>
    <row r="688" spans="20:27" ht="13.5" customHeight="1">
      <c r="T688" s="79" t="s">
        <v>516</v>
      </c>
      <c r="U688" s="88"/>
      <c r="V688" s="88"/>
      <c r="W688" s="88"/>
      <c r="X688" s="88"/>
      <c r="Y688" s="88"/>
      <c r="Z688" s="88"/>
      <c r="AA688" s="89"/>
    </row>
    <row r="689" spans="20:27" ht="13.5" customHeight="1">
      <c r="T689" s="79" t="s">
        <v>517</v>
      </c>
      <c r="U689" s="88"/>
      <c r="V689" s="88"/>
      <c r="W689" s="88"/>
      <c r="X689" s="88"/>
      <c r="Y689" s="88"/>
      <c r="Z689" s="88"/>
      <c r="AA689" s="89"/>
    </row>
    <row r="690" spans="20:27" ht="13.5" customHeight="1">
      <c r="T690" s="79" t="s">
        <v>518</v>
      </c>
      <c r="U690" s="88"/>
      <c r="V690" s="88"/>
      <c r="W690" s="88"/>
      <c r="X690" s="88"/>
      <c r="Y690" s="88"/>
      <c r="Z690" s="88"/>
      <c r="AA690" s="89"/>
    </row>
    <row r="691" spans="20:27" ht="13.5" customHeight="1">
      <c r="T691" s="79" t="s">
        <v>519</v>
      </c>
      <c r="U691" s="76"/>
      <c r="V691" s="76"/>
      <c r="W691" s="76"/>
      <c r="X691" s="76"/>
      <c r="Y691" s="76"/>
      <c r="Z691" s="76"/>
      <c r="AA691" s="75"/>
    </row>
    <row r="692" spans="20:27" ht="13.5" customHeight="1">
      <c r="T692" s="79" t="s">
        <v>520</v>
      </c>
      <c r="U692" s="76"/>
      <c r="V692" s="76"/>
      <c r="W692" s="76"/>
      <c r="X692" s="76"/>
      <c r="Y692" s="76"/>
      <c r="Z692" s="76"/>
      <c r="AA692" s="75"/>
    </row>
    <row r="693" spans="20:27" ht="13.5" customHeight="1">
      <c r="T693" s="79" t="s">
        <v>521</v>
      </c>
      <c r="U693" s="76"/>
      <c r="V693" s="76"/>
      <c r="W693" s="76"/>
      <c r="X693" s="76"/>
      <c r="Y693" s="76"/>
      <c r="Z693" s="76"/>
      <c r="AA693" s="75"/>
    </row>
    <row r="694" spans="20:27" ht="13.5" customHeight="1">
      <c r="T694" s="79" t="s">
        <v>522</v>
      </c>
      <c r="U694" s="76"/>
      <c r="V694" s="76"/>
      <c r="W694" s="76"/>
      <c r="X694" s="76"/>
      <c r="Y694" s="76"/>
      <c r="Z694" s="76"/>
      <c r="AA694" s="75"/>
    </row>
    <row r="695" spans="20:27" ht="13.5" customHeight="1">
      <c r="T695" s="79" t="s">
        <v>523</v>
      </c>
      <c r="U695" s="76"/>
      <c r="V695" s="76"/>
      <c r="W695" s="76"/>
      <c r="X695" s="76"/>
      <c r="Y695" s="76"/>
      <c r="Z695" s="76"/>
      <c r="AA695" s="75"/>
    </row>
    <row r="696" spans="20:27" ht="13.5" customHeight="1">
      <c r="T696" s="79" t="s">
        <v>524</v>
      </c>
      <c r="U696" s="76"/>
      <c r="V696" s="76"/>
      <c r="W696" s="76"/>
      <c r="X696" s="76"/>
      <c r="Y696" s="76"/>
      <c r="Z696" s="76"/>
      <c r="AA696" s="75"/>
    </row>
    <row r="697" spans="20:27" ht="13.5" customHeight="1">
      <c r="T697" s="79" t="s">
        <v>525</v>
      </c>
      <c r="U697" s="76"/>
      <c r="V697" s="76"/>
      <c r="W697" s="76"/>
      <c r="X697" s="76"/>
      <c r="Y697" s="76"/>
      <c r="Z697" s="76"/>
      <c r="AA697" s="75"/>
    </row>
    <row r="698" spans="20:27" ht="13.5" customHeight="1">
      <c r="T698" s="79" t="s">
        <v>526</v>
      </c>
      <c r="U698" s="76"/>
      <c r="V698" s="76"/>
      <c r="W698" s="76"/>
      <c r="X698" s="76"/>
      <c r="Y698" s="76"/>
      <c r="Z698" s="76"/>
      <c r="AA698" s="75"/>
    </row>
    <row r="699" spans="20:27" ht="13.5" customHeight="1">
      <c r="T699" s="79" t="s">
        <v>527</v>
      </c>
      <c r="U699" s="76"/>
      <c r="V699" s="76"/>
      <c r="W699" s="76"/>
      <c r="X699" s="76"/>
      <c r="Y699" s="76"/>
      <c r="Z699" s="76"/>
      <c r="AA699" s="75"/>
    </row>
    <row r="700" spans="20:27" ht="13.5" customHeight="1">
      <c r="T700" s="79" t="s">
        <v>528</v>
      </c>
      <c r="U700" s="76"/>
      <c r="V700" s="76"/>
      <c r="W700" s="76"/>
      <c r="X700" s="76"/>
      <c r="Y700" s="76"/>
      <c r="Z700" s="76"/>
      <c r="AA700" s="75"/>
    </row>
    <row r="701" spans="20:27" ht="13.5" customHeight="1">
      <c r="T701" s="79" t="s">
        <v>529</v>
      </c>
      <c r="U701" s="76"/>
      <c r="V701" s="76"/>
      <c r="W701" s="76"/>
      <c r="X701" s="76"/>
      <c r="Y701" s="76"/>
      <c r="Z701" s="76"/>
      <c r="AA701" s="75"/>
    </row>
    <row r="702" spans="20:27" ht="13.5" customHeight="1">
      <c r="T702" s="79" t="s">
        <v>530</v>
      </c>
      <c r="U702" s="76"/>
      <c r="V702" s="76"/>
      <c r="W702" s="76"/>
      <c r="X702" s="76"/>
      <c r="Y702" s="76"/>
      <c r="Z702" s="76"/>
      <c r="AA702" s="75"/>
    </row>
    <row r="703" spans="20:27" ht="13.5" customHeight="1">
      <c r="T703" s="79" t="s">
        <v>531</v>
      </c>
      <c r="U703" s="76"/>
      <c r="V703" s="76"/>
      <c r="W703" s="76"/>
      <c r="X703" s="76"/>
      <c r="Y703" s="76"/>
      <c r="Z703" s="76"/>
      <c r="AA703" s="75"/>
    </row>
    <row r="704" spans="20:27" ht="13.5" customHeight="1">
      <c r="T704" s="79" t="s">
        <v>273</v>
      </c>
      <c r="U704" s="76"/>
      <c r="V704" s="76"/>
      <c r="W704" s="76"/>
      <c r="X704" s="76"/>
      <c r="Y704" s="76"/>
      <c r="Z704" s="76"/>
      <c r="AA704" s="75"/>
    </row>
    <row r="705" spans="20:27" ht="13.5" customHeight="1">
      <c r="T705" s="79" t="s">
        <v>532</v>
      </c>
      <c r="U705" s="76"/>
      <c r="V705" s="76"/>
      <c r="W705" s="76"/>
      <c r="X705" s="76"/>
      <c r="Y705" s="76"/>
      <c r="Z705" s="76"/>
      <c r="AA705" s="75"/>
    </row>
    <row r="706" spans="20:27" ht="13.5" customHeight="1">
      <c r="T706" s="79" t="s">
        <v>533</v>
      </c>
      <c r="U706" s="76"/>
      <c r="V706" s="76"/>
      <c r="W706" s="76"/>
      <c r="X706" s="76"/>
      <c r="Y706" s="76"/>
      <c r="Z706" s="76"/>
      <c r="AA706" s="75"/>
    </row>
    <row r="707" spans="20:27" ht="13.5" customHeight="1">
      <c r="T707" s="79" t="s">
        <v>534</v>
      </c>
      <c r="U707" s="76"/>
      <c r="V707" s="76"/>
      <c r="W707" s="76"/>
      <c r="X707" s="76"/>
      <c r="Y707" s="76"/>
      <c r="Z707" s="76"/>
      <c r="AA707" s="75"/>
    </row>
    <row r="708" spans="20:27" ht="13.5" customHeight="1">
      <c r="T708" s="168" t="s">
        <v>346</v>
      </c>
      <c r="U708" s="169"/>
      <c r="V708" s="169"/>
      <c r="W708" s="169"/>
      <c r="X708" s="169"/>
      <c r="Y708" s="169"/>
      <c r="Z708" s="169"/>
      <c r="AA708" s="170"/>
    </row>
    <row r="709" spans="20:27" ht="13.5" customHeight="1">
      <c r="T709" s="79" t="s">
        <v>535</v>
      </c>
      <c r="U709" s="76"/>
      <c r="V709" s="76"/>
      <c r="W709" s="76"/>
      <c r="X709" s="76"/>
      <c r="Y709" s="76"/>
      <c r="Z709" s="76"/>
      <c r="AA709" s="75"/>
    </row>
    <row r="710" spans="20:27" ht="13.5" customHeight="1">
      <c r="T710" s="79" t="s">
        <v>536</v>
      </c>
      <c r="U710" s="76"/>
      <c r="V710" s="76"/>
      <c r="W710" s="76"/>
      <c r="X710" s="76"/>
      <c r="Y710" s="76"/>
      <c r="Z710" s="76"/>
      <c r="AA710" s="75"/>
    </row>
    <row r="711" spans="20:27" ht="13.5" customHeight="1">
      <c r="T711" s="79" t="s">
        <v>537</v>
      </c>
      <c r="U711" s="76"/>
      <c r="V711" s="76"/>
      <c r="W711" s="76"/>
      <c r="X711" s="76"/>
      <c r="Y711" s="76"/>
      <c r="Z711" s="76"/>
      <c r="AA711" s="75"/>
    </row>
    <row r="712" spans="20:27" ht="13.5" customHeight="1">
      <c r="T712" s="79" t="s">
        <v>538</v>
      </c>
      <c r="U712" s="76"/>
      <c r="V712" s="76"/>
      <c r="W712" s="76"/>
      <c r="X712" s="76"/>
      <c r="Y712" s="76"/>
      <c r="Z712" s="76"/>
      <c r="AA712" s="75"/>
    </row>
    <row r="713" spans="20:27" ht="13.5" customHeight="1">
      <c r="T713" s="79" t="s">
        <v>524</v>
      </c>
      <c r="U713" s="76"/>
      <c r="V713" s="76"/>
      <c r="W713" s="76"/>
      <c r="X713" s="76"/>
      <c r="Y713" s="76"/>
      <c r="Z713" s="76"/>
      <c r="AA713" s="75"/>
    </row>
    <row r="714" spans="20:27" ht="13.5" customHeight="1">
      <c r="T714" s="79" t="s">
        <v>539</v>
      </c>
      <c r="U714" s="76"/>
      <c r="V714" s="76"/>
      <c r="W714" s="76"/>
      <c r="X714" s="76"/>
      <c r="Y714" s="76"/>
      <c r="Z714" s="76"/>
      <c r="AA714" s="75"/>
    </row>
    <row r="715" spans="20:27" ht="13.5" customHeight="1">
      <c r="T715" s="168" t="s">
        <v>540</v>
      </c>
      <c r="U715" s="169"/>
      <c r="V715" s="169"/>
      <c r="W715" s="169"/>
      <c r="X715" s="169"/>
      <c r="Y715" s="169"/>
      <c r="Z715" s="169"/>
      <c r="AA715" s="170"/>
    </row>
    <row r="716" spans="20:27" ht="13.5" customHeight="1">
      <c r="T716" s="171" t="s">
        <v>541</v>
      </c>
      <c r="U716" s="30"/>
      <c r="V716" s="30"/>
      <c r="W716" s="30"/>
      <c r="X716" s="30"/>
      <c r="Y716" s="30"/>
      <c r="Z716" s="30"/>
      <c r="AA716" s="28"/>
    </row>
    <row r="717" spans="20:27" ht="13.5" customHeight="1">
      <c r="T717" s="171" t="s">
        <v>542</v>
      </c>
      <c r="U717" s="30"/>
      <c r="V717" s="30"/>
      <c r="W717" s="30"/>
      <c r="X717" s="30"/>
      <c r="Y717" s="30"/>
      <c r="Z717" s="30"/>
      <c r="AA717" s="28"/>
    </row>
    <row r="718" spans="20:27" ht="13.5" customHeight="1">
      <c r="T718" s="171" t="s">
        <v>509</v>
      </c>
      <c r="U718" s="30"/>
      <c r="V718" s="30"/>
      <c r="W718" s="30"/>
      <c r="X718" s="30"/>
      <c r="Y718" s="30"/>
      <c r="Z718" s="30"/>
      <c r="AA718" s="28"/>
    </row>
    <row r="719" spans="20:27" ht="13.5" customHeight="1">
      <c r="T719" s="172" t="s">
        <v>543</v>
      </c>
      <c r="U719" s="159"/>
      <c r="V719" s="159"/>
      <c r="W719" s="159"/>
      <c r="X719" s="159"/>
      <c r="Y719" s="159"/>
      <c r="Z719" s="159"/>
      <c r="AA719" s="160"/>
    </row>
    <row r="720" spans="20:27" ht="13.5" customHeight="1">
      <c r="T720" s="79" t="s">
        <v>544</v>
      </c>
      <c r="U720" s="159"/>
      <c r="V720" s="159"/>
      <c r="W720" s="159"/>
      <c r="X720" s="159"/>
      <c r="Y720" s="159"/>
      <c r="Z720" s="159"/>
      <c r="AA720" s="160"/>
    </row>
    <row r="721" spans="20:27" ht="13.5" customHeight="1">
      <c r="T721" s="173"/>
      <c r="U721" s="159"/>
      <c r="V721" s="30" t="s">
        <v>288</v>
      </c>
      <c r="W721" s="159"/>
      <c r="X721" s="159"/>
      <c r="Y721" s="159"/>
      <c r="Z721" s="159"/>
      <c r="AA721" s="160"/>
    </row>
    <row r="722" spans="20:27" ht="13.5" customHeight="1">
      <c r="T722" s="173"/>
      <c r="U722" s="159"/>
      <c r="V722" s="30" t="s">
        <v>289</v>
      </c>
      <c r="W722" s="159"/>
      <c r="X722" s="159"/>
      <c r="Y722" s="159"/>
      <c r="Z722" s="159"/>
      <c r="AA722" s="160"/>
    </row>
    <row r="723" spans="20:27" ht="13.5" customHeight="1">
      <c r="T723" s="172" t="s">
        <v>545</v>
      </c>
      <c r="U723" s="159"/>
      <c r="V723" s="159"/>
      <c r="W723" s="159"/>
      <c r="X723" s="159"/>
      <c r="Y723" s="159"/>
      <c r="Z723" s="159"/>
      <c r="AA723" s="160"/>
    </row>
    <row r="724" spans="20:27" ht="13.5" customHeight="1">
      <c r="T724" s="79" t="s">
        <v>507</v>
      </c>
      <c r="U724" s="159"/>
      <c r="V724" s="159"/>
      <c r="W724" s="159"/>
      <c r="X724" s="159"/>
      <c r="Y724" s="159"/>
      <c r="Z724" s="159"/>
      <c r="AA724" s="160"/>
    </row>
    <row r="725" spans="20:27" ht="13.5" customHeight="1">
      <c r="T725" s="79" t="s">
        <v>546</v>
      </c>
      <c r="U725" s="159"/>
      <c r="V725" s="159"/>
      <c r="W725" s="159"/>
      <c r="X725" s="159"/>
      <c r="Y725" s="159"/>
      <c r="Z725" s="159"/>
      <c r="AA725" s="160"/>
    </row>
    <row r="726" spans="20:27" ht="13.5" customHeight="1">
      <c r="T726" s="79" t="s">
        <v>547</v>
      </c>
      <c r="U726" s="159"/>
      <c r="V726" s="159"/>
      <c r="W726" s="159"/>
      <c r="X726" s="159"/>
      <c r="Y726" s="159"/>
      <c r="Z726" s="159"/>
      <c r="AA726" s="160"/>
    </row>
    <row r="727" spans="20:27" ht="13.5" customHeight="1">
      <c r="T727" s="79" t="s">
        <v>548</v>
      </c>
      <c r="U727" s="159"/>
      <c r="V727" s="159"/>
      <c r="W727" s="159"/>
      <c r="X727" s="159"/>
      <c r="Y727" s="159"/>
      <c r="Z727" s="159"/>
      <c r="AA727" s="160"/>
    </row>
    <row r="728" spans="20:27" ht="13.5" customHeight="1">
      <c r="T728" s="79"/>
      <c r="U728" s="159"/>
      <c r="V728" s="174" t="s">
        <v>302</v>
      </c>
      <c r="W728" s="159"/>
      <c r="X728" s="159"/>
      <c r="Y728" s="159"/>
      <c r="Z728" s="159"/>
      <c r="AA728" s="160"/>
    </row>
    <row r="729" spans="20:27" ht="13.5" customHeight="1">
      <c r="T729" s="164"/>
      <c r="U729" s="174"/>
      <c r="V729" s="174" t="s">
        <v>549</v>
      </c>
      <c r="W729" s="159"/>
      <c r="X729" s="159"/>
      <c r="Y729" s="159"/>
      <c r="Z729" s="159"/>
      <c r="AA729" s="160"/>
    </row>
    <row r="730" spans="20:27" ht="13.5" customHeight="1">
      <c r="T730" s="164"/>
      <c r="U730" s="175"/>
      <c r="V730" s="20" t="s">
        <v>550</v>
      </c>
      <c r="W730" s="175"/>
      <c r="X730" s="175"/>
      <c r="Y730" s="175"/>
      <c r="Z730" s="176"/>
      <c r="AA730" s="160"/>
    </row>
    <row r="731" spans="20:27" ht="13.5" customHeight="1">
      <c r="T731" s="17"/>
      <c r="U731" s="15"/>
      <c r="V731" s="20" t="s">
        <v>551</v>
      </c>
      <c r="W731" s="15"/>
      <c r="X731" s="15"/>
      <c r="Y731" s="15"/>
      <c r="Z731" s="177"/>
      <c r="AA731" s="160"/>
    </row>
    <row r="732" spans="20:27" ht="13.5" customHeight="1">
      <c r="T732" s="164"/>
      <c r="U732" s="175"/>
      <c r="V732" s="174" t="s">
        <v>552</v>
      </c>
      <c r="W732" s="175"/>
      <c r="X732" s="175"/>
      <c r="Y732" s="175"/>
      <c r="Z732" s="176"/>
      <c r="AA732" s="160"/>
    </row>
    <row r="733" spans="20:27" ht="27" customHeight="1">
      <c r="T733" s="164"/>
      <c r="U733" s="178"/>
      <c r="V733" s="283" t="s">
        <v>553</v>
      </c>
      <c r="W733" s="303"/>
      <c r="X733" s="303"/>
      <c r="Y733" s="303"/>
      <c r="Z733" s="303"/>
      <c r="AA733" s="368"/>
    </row>
    <row r="734" spans="20:27" ht="13.5" customHeight="1">
      <c r="T734" s="79" t="s">
        <v>554</v>
      </c>
      <c r="U734" s="159"/>
      <c r="V734" s="82"/>
      <c r="W734" s="159"/>
      <c r="X734" s="159"/>
      <c r="Y734" s="159"/>
      <c r="Z734" s="159"/>
      <c r="AA734" s="160"/>
    </row>
    <row r="735" spans="20:27" ht="13.5" customHeight="1">
      <c r="T735" s="164"/>
      <c r="U735" s="174"/>
      <c r="V735" s="20" t="s">
        <v>555</v>
      </c>
      <c r="W735" s="159"/>
      <c r="X735" s="159"/>
      <c r="Y735" s="159"/>
      <c r="Z735" s="159"/>
      <c r="AA735" s="160"/>
    </row>
    <row r="736" spans="20:27" ht="13.5" customHeight="1">
      <c r="T736" s="164"/>
      <c r="U736" s="174"/>
      <c r="V736" s="20" t="s">
        <v>556</v>
      </c>
      <c r="W736" s="159"/>
      <c r="X736" s="159"/>
      <c r="Y736" s="159"/>
      <c r="Z736" s="159"/>
      <c r="AA736" s="160"/>
    </row>
    <row r="737" spans="20:27" ht="13.5" customHeight="1">
      <c r="T737" s="164"/>
      <c r="U737" s="174"/>
      <c r="V737" s="20" t="s">
        <v>557</v>
      </c>
      <c r="W737" s="159"/>
      <c r="X737" s="159"/>
      <c r="Y737" s="159"/>
      <c r="Z737" s="159"/>
      <c r="AA737" s="160"/>
    </row>
    <row r="738" spans="20:27" ht="13.5" customHeight="1">
      <c r="T738" s="164"/>
      <c r="U738" s="174"/>
      <c r="V738" s="20" t="s">
        <v>558</v>
      </c>
      <c r="W738" s="159"/>
      <c r="X738" s="159"/>
      <c r="Y738" s="159"/>
      <c r="Z738" s="159"/>
      <c r="AA738" s="160"/>
    </row>
    <row r="739" spans="20:27" ht="13.5" customHeight="1">
      <c r="T739" s="164"/>
      <c r="U739" s="174"/>
      <c r="V739" s="20" t="s">
        <v>559</v>
      </c>
      <c r="W739" s="159"/>
      <c r="X739" s="159"/>
      <c r="Y739" s="159"/>
      <c r="Z739" s="159"/>
      <c r="AA739" s="160"/>
    </row>
    <row r="740" spans="20:27" ht="13.5" customHeight="1">
      <c r="T740" s="164"/>
      <c r="U740" s="174"/>
      <c r="V740" s="20" t="s">
        <v>560</v>
      </c>
      <c r="W740" s="159"/>
      <c r="X740" s="159"/>
      <c r="Y740" s="159"/>
      <c r="Z740" s="159"/>
      <c r="AA740" s="160"/>
    </row>
    <row r="741" spans="20:27" ht="13.5" customHeight="1">
      <c r="T741" s="164"/>
      <c r="U741" s="174"/>
      <c r="V741" s="20" t="s">
        <v>561</v>
      </c>
      <c r="W741" s="159"/>
      <c r="X741" s="159"/>
      <c r="Y741" s="159"/>
      <c r="Z741" s="159"/>
      <c r="AA741" s="160"/>
    </row>
    <row r="742" spans="20:27" ht="13.5" customHeight="1">
      <c r="T742" s="164"/>
      <c r="U742" s="174"/>
      <c r="V742" s="20" t="s">
        <v>562</v>
      </c>
      <c r="W742" s="159"/>
      <c r="X742" s="159"/>
      <c r="Y742" s="159"/>
      <c r="Z742" s="159"/>
      <c r="AA742" s="160"/>
    </row>
    <row r="743" spans="20:27" ht="13.5" customHeight="1">
      <c r="T743" s="164"/>
      <c r="U743" s="174"/>
      <c r="V743" s="20" t="s">
        <v>563</v>
      </c>
      <c r="W743" s="159"/>
      <c r="X743" s="159"/>
      <c r="Y743" s="159"/>
      <c r="Z743" s="159"/>
      <c r="AA743" s="160"/>
    </row>
    <row r="744" spans="20:27" ht="13.5" customHeight="1">
      <c r="T744" s="17"/>
      <c r="U744" s="20"/>
      <c r="V744" s="20" t="s">
        <v>564</v>
      </c>
      <c r="W744" s="159"/>
      <c r="X744" s="159"/>
      <c r="Y744" s="159"/>
      <c r="Z744" s="159"/>
      <c r="AA744" s="160"/>
    </row>
    <row r="745" spans="20:27" ht="13.5" customHeight="1">
      <c r="T745" s="164"/>
      <c r="U745" s="174"/>
      <c r="V745" s="20" t="s">
        <v>565</v>
      </c>
      <c r="W745" s="159"/>
      <c r="X745" s="159"/>
      <c r="Y745" s="159"/>
      <c r="Z745" s="159"/>
      <c r="AA745" s="160"/>
    </row>
    <row r="746" spans="20:27" ht="13.5" customHeight="1">
      <c r="T746" s="261" t="s">
        <v>566</v>
      </c>
      <c r="U746" s="262"/>
      <c r="V746" s="262"/>
      <c r="W746" s="262"/>
      <c r="X746" s="262"/>
      <c r="Y746" s="262"/>
      <c r="Z746" s="262"/>
      <c r="AA746" s="228"/>
    </row>
    <row r="747" spans="20:27" ht="13.5" customHeight="1">
      <c r="T747" s="171" t="s">
        <v>567</v>
      </c>
      <c r="U747" s="174"/>
      <c r="V747" s="179"/>
      <c r="W747" s="179"/>
      <c r="X747" s="179"/>
      <c r="Y747" s="179"/>
      <c r="Z747" s="179"/>
      <c r="AA747" s="180"/>
    </row>
    <row r="748" spans="20:27" ht="13.5" customHeight="1">
      <c r="T748" s="171" t="s">
        <v>568</v>
      </c>
      <c r="U748" s="174"/>
      <c r="V748" s="179"/>
      <c r="W748" s="179"/>
      <c r="X748" s="179"/>
      <c r="Y748" s="179"/>
      <c r="Z748" s="179"/>
      <c r="AA748" s="180"/>
    </row>
    <row r="749" spans="20:27" ht="13.5" customHeight="1">
      <c r="T749" s="181" t="s">
        <v>569</v>
      </c>
      <c r="U749" s="174"/>
      <c r="V749" s="179"/>
      <c r="W749" s="179"/>
      <c r="X749" s="179"/>
      <c r="Y749" s="179"/>
      <c r="Z749" s="179"/>
      <c r="AA749" s="180"/>
    </row>
    <row r="750" spans="20:27" ht="13.5" customHeight="1">
      <c r="T750" s="181" t="s">
        <v>324</v>
      </c>
      <c r="U750" s="174"/>
      <c r="V750" s="179"/>
      <c r="W750" s="179"/>
      <c r="X750" s="179"/>
      <c r="Y750" s="179"/>
      <c r="Z750" s="179"/>
      <c r="AA750" s="180"/>
    </row>
    <row r="751" spans="20:27" ht="13.5" customHeight="1">
      <c r="T751" s="171" t="s">
        <v>570</v>
      </c>
      <c r="U751" s="174"/>
      <c r="V751" s="179"/>
      <c r="W751" s="179"/>
      <c r="X751" s="179"/>
      <c r="Y751" s="179"/>
      <c r="Z751" s="179"/>
      <c r="AA751" s="180"/>
    </row>
    <row r="752" spans="20:27" ht="13.5" customHeight="1">
      <c r="T752" s="171" t="s">
        <v>509</v>
      </c>
      <c r="U752" s="174"/>
      <c r="V752" s="179"/>
      <c r="W752" s="179"/>
      <c r="X752" s="179"/>
      <c r="Y752" s="179"/>
      <c r="Z752" s="179"/>
      <c r="AA752" s="180"/>
    </row>
    <row r="753" spans="20:27" ht="13.5" customHeight="1">
      <c r="T753" s="171" t="s">
        <v>571</v>
      </c>
      <c r="U753" s="174"/>
      <c r="V753" s="179"/>
      <c r="W753" s="179"/>
      <c r="X753" s="179"/>
      <c r="Y753" s="179"/>
      <c r="Z753" s="179"/>
      <c r="AA753" s="180"/>
    </row>
    <row r="754" spans="20:27" ht="13.5" customHeight="1">
      <c r="T754" s="171" t="s">
        <v>572</v>
      </c>
      <c r="U754" s="174"/>
      <c r="V754" s="179"/>
      <c r="W754" s="179"/>
      <c r="X754" s="179"/>
      <c r="Y754" s="179"/>
      <c r="Z754" s="179"/>
      <c r="AA754" s="180"/>
    </row>
    <row r="755" spans="20:27" ht="13.5" customHeight="1">
      <c r="T755" s="171" t="s">
        <v>573</v>
      </c>
      <c r="U755" s="174"/>
      <c r="V755" s="179"/>
      <c r="W755" s="179"/>
      <c r="X755" s="179"/>
      <c r="Y755" s="179"/>
      <c r="Z755" s="179"/>
      <c r="AA755" s="180"/>
    </row>
    <row r="756" spans="20:27" ht="13.5" customHeight="1">
      <c r="T756" s="171" t="s">
        <v>524</v>
      </c>
      <c r="U756" s="174"/>
      <c r="V756" s="179"/>
      <c r="W756" s="179"/>
      <c r="X756" s="179"/>
      <c r="Y756" s="179"/>
      <c r="Z756" s="179"/>
      <c r="AA756" s="180"/>
    </row>
    <row r="757" spans="20:27" ht="13.5" customHeight="1">
      <c r="T757" s="171" t="s">
        <v>574</v>
      </c>
      <c r="U757" s="174"/>
      <c r="V757" s="179"/>
      <c r="W757" s="179"/>
      <c r="X757" s="179"/>
      <c r="Y757" s="179"/>
      <c r="Z757" s="179"/>
      <c r="AA757" s="180"/>
    </row>
    <row r="758" spans="20:27" ht="13.5" customHeight="1">
      <c r="T758" s="171" t="s">
        <v>325</v>
      </c>
      <c r="U758" s="174"/>
      <c r="V758" s="179"/>
      <c r="W758" s="179"/>
      <c r="X758" s="179"/>
      <c r="Y758" s="179"/>
      <c r="Z758" s="179"/>
      <c r="AA758" s="180"/>
    </row>
    <row r="759" spans="20:27" ht="13.5" customHeight="1">
      <c r="T759" s="171" t="s">
        <v>575</v>
      </c>
      <c r="U759" s="174"/>
      <c r="V759" s="179"/>
      <c r="W759" s="179"/>
      <c r="X759" s="179"/>
      <c r="Y759" s="179"/>
      <c r="Z759" s="179"/>
      <c r="AA759" s="180"/>
    </row>
    <row r="760" spans="20:27" ht="13.5" customHeight="1">
      <c r="T760" s="171" t="s">
        <v>576</v>
      </c>
      <c r="U760" s="174"/>
      <c r="V760" s="179"/>
      <c r="W760" s="179"/>
      <c r="X760" s="179"/>
      <c r="Y760" s="179"/>
      <c r="Z760" s="179"/>
      <c r="AA760" s="180"/>
    </row>
    <row r="761" spans="20:27" ht="13.5" customHeight="1">
      <c r="T761" s="171" t="s">
        <v>577</v>
      </c>
      <c r="U761" s="174"/>
      <c r="V761" s="179"/>
      <c r="W761" s="179"/>
      <c r="X761" s="179"/>
      <c r="Y761" s="179"/>
      <c r="Z761" s="179"/>
      <c r="AA761" s="180"/>
    </row>
    <row r="762" spans="20:27" ht="13.5" customHeight="1">
      <c r="T762" s="171" t="s">
        <v>578</v>
      </c>
      <c r="U762" s="174"/>
      <c r="V762" s="179"/>
      <c r="W762" s="179"/>
      <c r="X762" s="179"/>
      <c r="Y762" s="179"/>
      <c r="Z762" s="179"/>
      <c r="AA762" s="180"/>
    </row>
    <row r="763" spans="20:27" ht="13.5" customHeight="1">
      <c r="T763" s="171" t="s">
        <v>579</v>
      </c>
      <c r="U763" s="174"/>
      <c r="V763" s="179"/>
      <c r="W763" s="179"/>
      <c r="X763" s="179"/>
      <c r="Y763" s="179"/>
      <c r="Z763" s="179"/>
      <c r="AA763" s="180"/>
    </row>
    <row r="764" spans="20:27" ht="13.5" customHeight="1">
      <c r="T764" s="171" t="s">
        <v>580</v>
      </c>
      <c r="U764" s="174"/>
      <c r="V764" s="179"/>
      <c r="W764" s="179"/>
      <c r="X764" s="179"/>
      <c r="Y764" s="179"/>
      <c r="Z764" s="179"/>
      <c r="AA764" s="180"/>
    </row>
    <row r="765" spans="20:27" ht="13.5" customHeight="1">
      <c r="T765" s="261" t="s">
        <v>37</v>
      </c>
      <c r="U765" s="262"/>
      <c r="V765" s="262"/>
      <c r="W765" s="262"/>
      <c r="X765" s="262"/>
      <c r="Y765" s="262"/>
      <c r="Z765" s="262"/>
      <c r="AA765" s="228"/>
    </row>
    <row r="766" spans="20:27" ht="13.5" customHeight="1">
      <c r="T766" s="167" t="s">
        <v>581</v>
      </c>
      <c r="U766" s="182"/>
      <c r="V766" s="182"/>
      <c r="W766" s="182"/>
      <c r="X766" s="182"/>
      <c r="Y766" s="182"/>
      <c r="Z766" s="182"/>
      <c r="AA766" s="183"/>
    </row>
    <row r="767" spans="20:27" ht="13.5" customHeight="1">
      <c r="T767" s="261" t="s">
        <v>582</v>
      </c>
      <c r="U767" s="262"/>
      <c r="V767" s="262"/>
      <c r="W767" s="262"/>
      <c r="X767" s="262"/>
      <c r="Y767" s="262"/>
      <c r="Z767" s="262"/>
      <c r="AA767" s="228"/>
    </row>
    <row r="768" spans="20:27" ht="13.5" customHeight="1">
      <c r="T768" s="171" t="s">
        <v>583</v>
      </c>
      <c r="U768" s="30"/>
      <c r="V768" s="30"/>
      <c r="W768" s="30"/>
      <c r="X768" s="30"/>
      <c r="Y768" s="30"/>
      <c r="Z768" s="30"/>
      <c r="AA768" s="28"/>
    </row>
    <row r="769" spans="20:27" ht="13.5" customHeight="1">
      <c r="T769" s="171" t="s">
        <v>584</v>
      </c>
      <c r="U769" s="30"/>
      <c r="V769" s="30"/>
      <c r="W769" s="30"/>
      <c r="X769" s="30"/>
      <c r="Y769" s="30"/>
      <c r="Z769" s="30"/>
      <c r="AA769" s="28"/>
    </row>
    <row r="770" spans="20:27" ht="13.5" customHeight="1">
      <c r="T770" s="167" t="s">
        <v>585</v>
      </c>
      <c r="U770" s="182"/>
      <c r="V770" s="182"/>
      <c r="W770" s="182"/>
      <c r="X770" s="182"/>
      <c r="Y770" s="182"/>
      <c r="Z770" s="182"/>
      <c r="AA770" s="183"/>
    </row>
    <row r="771" spans="20:27" ht="13.5" customHeight="1">
      <c r="T771" s="157"/>
      <c r="U771" s="92"/>
      <c r="V771" s="92"/>
      <c r="W771" s="92"/>
      <c r="X771" s="92"/>
      <c r="Y771" s="92"/>
      <c r="Z771" s="92"/>
      <c r="AA771" s="158"/>
    </row>
    <row r="772" spans="20:27" ht="14.25" customHeight="1">
      <c r="T772" s="248" t="s">
        <v>586</v>
      </c>
      <c r="U772" s="354"/>
      <c r="V772" s="354"/>
      <c r="W772" s="354"/>
      <c r="X772" s="354"/>
      <c r="Y772" s="354"/>
      <c r="Z772" s="354"/>
      <c r="AA772" s="354"/>
    </row>
    <row r="773" spans="20:27" ht="12" customHeight="1">
      <c r="T773" s="355"/>
      <c r="U773" s="355"/>
      <c r="V773" s="355"/>
      <c r="W773" s="355"/>
      <c r="X773" s="355"/>
      <c r="Y773" s="355"/>
      <c r="Z773" s="355"/>
      <c r="AA773" s="355"/>
    </row>
    <row r="774" spans="20:27" ht="13.5">
      <c r="T774" s="254" t="s">
        <v>587</v>
      </c>
      <c r="U774" s="255"/>
      <c r="V774" s="255"/>
      <c r="W774" s="255"/>
      <c r="X774" s="255"/>
      <c r="Y774" s="255"/>
      <c r="Z774" s="255"/>
      <c r="AA774" s="256"/>
    </row>
    <row r="775" spans="20:27" ht="13.5" customHeight="1">
      <c r="T775" s="79" t="s">
        <v>588</v>
      </c>
      <c r="U775" s="80"/>
      <c r="V775" s="80"/>
      <c r="W775" s="80"/>
      <c r="X775" s="80"/>
      <c r="Y775" s="80"/>
      <c r="Z775" s="80"/>
      <c r="AA775" s="81"/>
    </row>
    <row r="776" spans="20:27" ht="13.5">
      <c r="T776" s="254" t="s">
        <v>589</v>
      </c>
      <c r="U776" s="255"/>
      <c r="V776" s="255"/>
      <c r="W776" s="255"/>
      <c r="X776" s="255"/>
      <c r="Y776" s="255"/>
      <c r="Z776" s="255"/>
      <c r="AA776" s="256"/>
    </row>
    <row r="777" spans="20:27" ht="13.5" customHeight="1">
      <c r="T777" s="79" t="s">
        <v>590</v>
      </c>
      <c r="U777" s="80"/>
      <c r="V777" s="80"/>
      <c r="W777" s="80"/>
      <c r="X777" s="80"/>
      <c r="Y777" s="80"/>
      <c r="Z777" s="80"/>
      <c r="AA777" s="81"/>
    </row>
    <row r="778" spans="20:27" ht="13.5">
      <c r="T778" s="254" t="s">
        <v>591</v>
      </c>
      <c r="U778" s="255"/>
      <c r="V778" s="255"/>
      <c r="W778" s="255"/>
      <c r="X778" s="255"/>
      <c r="Y778" s="255"/>
      <c r="Z778" s="255"/>
      <c r="AA778" s="256"/>
    </row>
    <row r="779" spans="20:27" ht="13.5" customHeight="1">
      <c r="T779" s="79" t="s">
        <v>592</v>
      </c>
      <c r="U779" s="80"/>
      <c r="V779" s="80"/>
      <c r="W779" s="80"/>
      <c r="X779" s="80"/>
      <c r="Y779" s="80"/>
      <c r="Z779" s="80"/>
      <c r="AA779" s="81"/>
    </row>
    <row r="780" spans="20:27" ht="13.5">
      <c r="T780" s="254" t="s">
        <v>593</v>
      </c>
      <c r="U780" s="255"/>
      <c r="V780" s="255"/>
      <c r="W780" s="255"/>
      <c r="X780" s="255"/>
      <c r="Y780" s="255"/>
      <c r="Z780" s="255"/>
      <c r="AA780" s="256"/>
    </row>
    <row r="781" spans="20:27" ht="13.5" customHeight="1">
      <c r="T781" s="79" t="s">
        <v>594</v>
      </c>
      <c r="U781" s="80"/>
      <c r="V781" s="80"/>
      <c r="W781" s="80"/>
      <c r="X781" s="80"/>
      <c r="Y781" s="80"/>
      <c r="Z781" s="80"/>
      <c r="AA781" s="81"/>
    </row>
    <row r="782" spans="20:27" ht="13.5">
      <c r="T782" s="254" t="s">
        <v>595</v>
      </c>
      <c r="U782" s="255"/>
      <c r="V782" s="255"/>
      <c r="W782" s="255"/>
      <c r="X782" s="255"/>
      <c r="Y782" s="255"/>
      <c r="Z782" s="255"/>
      <c r="AA782" s="256"/>
    </row>
    <row r="783" spans="20:27" ht="13.5" customHeight="1">
      <c r="T783" s="79" t="s">
        <v>324</v>
      </c>
      <c r="U783" s="80"/>
      <c r="V783" s="80"/>
      <c r="W783" s="80"/>
      <c r="X783" s="80"/>
      <c r="Y783" s="80"/>
      <c r="Z783" s="80"/>
      <c r="AA783" s="81"/>
    </row>
    <row r="784" spans="20:27" ht="13.5" customHeight="1">
      <c r="T784" s="184"/>
      <c r="U784" s="185"/>
      <c r="V784" s="185"/>
      <c r="W784" s="185"/>
      <c r="X784" s="185"/>
      <c r="Y784" s="185"/>
      <c r="Z784" s="185"/>
      <c r="AA784" s="185"/>
    </row>
    <row r="785" spans="20:27" ht="14.25" customHeight="1">
      <c r="T785" s="232" t="s">
        <v>623</v>
      </c>
      <c r="U785" s="232"/>
      <c r="V785" s="232"/>
      <c r="W785" s="232"/>
      <c r="X785" s="232"/>
      <c r="Y785" s="232"/>
      <c r="Z785" s="232"/>
      <c r="AA785" s="232"/>
    </row>
    <row r="786" spans="20:27" ht="12" customHeight="1">
      <c r="T786" s="186"/>
      <c r="U786" s="186"/>
      <c r="V786" s="186"/>
      <c r="W786" s="186"/>
      <c r="X786" s="186"/>
      <c r="Y786" s="186"/>
      <c r="Z786" s="186"/>
      <c r="AA786" s="187"/>
    </row>
    <row r="787" spans="20:27" ht="13.5" customHeight="1">
      <c r="T787" s="366" t="s">
        <v>30</v>
      </c>
      <c r="U787" s="366"/>
      <c r="V787" s="366"/>
      <c r="W787" s="366"/>
      <c r="X787" s="366"/>
      <c r="Y787" s="366"/>
      <c r="Z787" s="366"/>
      <c r="AA787" s="41">
        <v>14655682945</v>
      </c>
    </row>
    <row r="788" spans="20:27" ht="13.5" customHeight="1">
      <c r="T788" s="366" t="s">
        <v>22</v>
      </c>
      <c r="U788" s="366"/>
      <c r="V788" s="366"/>
      <c r="W788" s="366"/>
      <c r="X788" s="366"/>
      <c r="Y788" s="366"/>
      <c r="Z788" s="366"/>
      <c r="AA788" s="188">
        <v>16550000000</v>
      </c>
    </row>
    <row r="789" spans="20:27" ht="13.5" customHeight="1">
      <c r="T789" s="366" t="s">
        <v>23</v>
      </c>
      <c r="U789" s="366"/>
      <c r="V789" s="366"/>
      <c r="W789" s="366"/>
      <c r="X789" s="366"/>
      <c r="Y789" s="367"/>
      <c r="Z789" s="367"/>
      <c r="AA789" s="41">
        <v>3800811617</v>
      </c>
    </row>
    <row r="790" spans="20:27" ht="13.5" customHeight="1">
      <c r="T790" s="345" t="s">
        <v>67</v>
      </c>
      <c r="U790" s="345"/>
      <c r="V790" s="345"/>
      <c r="W790" s="345"/>
      <c r="X790" s="345"/>
      <c r="Y790" s="345"/>
      <c r="Z790" s="345"/>
      <c r="AA790" s="189">
        <f>SUM(AA787:AA789)</f>
        <v>35006494562</v>
      </c>
    </row>
    <row r="791" spans="20:27" ht="13.5" customHeight="1">
      <c r="T791" s="154"/>
      <c r="U791" s="154"/>
      <c r="V791" s="154"/>
      <c r="W791" s="154"/>
      <c r="X791" s="154"/>
      <c r="Y791" s="154"/>
      <c r="Z791" s="154"/>
      <c r="AA791" s="190"/>
    </row>
    <row r="792" spans="20:27" ht="14.25" customHeight="1">
      <c r="T792" s="191" t="s">
        <v>596</v>
      </c>
      <c r="U792" s="191"/>
      <c r="V792" s="192"/>
      <c r="W792" s="192"/>
      <c r="X792" s="192"/>
      <c r="Y792" s="192"/>
      <c r="Z792" s="193"/>
      <c r="AA792" s="194"/>
    </row>
    <row r="793" spans="20:27" ht="12" customHeight="1">
      <c r="T793" s="192"/>
      <c r="U793" s="192"/>
      <c r="V793" s="192"/>
      <c r="W793" s="192"/>
      <c r="X793" s="192"/>
      <c r="Y793" s="192"/>
      <c r="Z793" s="193"/>
      <c r="AA793" s="194"/>
    </row>
    <row r="794" spans="20:27" ht="13.5" customHeight="1">
      <c r="T794" s="195"/>
      <c r="U794" s="196"/>
      <c r="V794" s="197"/>
      <c r="W794" s="198" t="s">
        <v>597</v>
      </c>
      <c r="X794" s="199" t="s">
        <v>598</v>
      </c>
      <c r="Y794" s="199" t="s">
        <v>599</v>
      </c>
      <c r="Z794" s="200" t="s">
        <v>600</v>
      </c>
      <c r="AA794" s="201" t="s">
        <v>601</v>
      </c>
    </row>
    <row r="795" spans="20:27" ht="13.5" customHeight="1">
      <c r="T795" s="202" t="s">
        <v>1</v>
      </c>
      <c r="U795" s="203"/>
      <c r="V795" s="203"/>
      <c r="W795" s="106">
        <f>SUM(W797,W801,W805,W806)</f>
        <v>50092068715</v>
      </c>
      <c r="X795" s="106">
        <f>SUM(X797,X801,X805,X806)</f>
        <v>7209900000</v>
      </c>
      <c r="Y795" s="106">
        <f>SUM(Y797,Y801,Y805,Y806)</f>
        <v>21600000</v>
      </c>
      <c r="Z795" s="106">
        <f>SUM(Z797,Z801,Z805,Z806)</f>
        <v>-7188300000</v>
      </c>
      <c r="AA795" s="106">
        <f>SUM(AA797,AA801,AA805,AA806)</f>
        <v>42903768715</v>
      </c>
    </row>
    <row r="796" spans="20:27" ht="13.5" customHeight="1">
      <c r="T796" s="204"/>
      <c r="U796" s="169" t="s">
        <v>2</v>
      </c>
      <c r="V796" s="203"/>
      <c r="W796" s="107"/>
      <c r="X796" s="107"/>
      <c r="Y796" s="107"/>
      <c r="Z796" s="107"/>
      <c r="AA796" s="107"/>
    </row>
    <row r="797" spans="20:27" ht="13.5" customHeight="1">
      <c r="T797" s="204"/>
      <c r="U797" s="205">
        <v>1</v>
      </c>
      <c r="V797" s="20" t="s">
        <v>3</v>
      </c>
      <c r="W797" s="107">
        <f>SUM(W798:W800)</f>
        <v>7764176651</v>
      </c>
      <c r="X797" s="107">
        <f>SUM(X798:X800)</f>
        <v>906000000</v>
      </c>
      <c r="Y797" s="107">
        <f>SUM(Y798:Y800)</f>
        <v>21600000</v>
      </c>
      <c r="Z797" s="107">
        <f>SUM(Z798:Z800)</f>
        <v>-884400000</v>
      </c>
      <c r="AA797" s="107">
        <f>SUM(AA798:AA800)</f>
        <v>6879776651</v>
      </c>
    </row>
    <row r="798" spans="20:27" ht="13.5" customHeight="1">
      <c r="T798" s="204"/>
      <c r="U798" s="206"/>
      <c r="V798" s="207" t="s">
        <v>4</v>
      </c>
      <c r="W798" s="107">
        <v>2651291200</v>
      </c>
      <c r="X798" s="107">
        <v>727119065</v>
      </c>
      <c r="Y798" s="107">
        <v>0</v>
      </c>
      <c r="Z798" s="107">
        <f>+Y798-X798</f>
        <v>-727119065</v>
      </c>
      <c r="AA798" s="107">
        <f>SUM(W798,Z798)</f>
        <v>1924172135</v>
      </c>
    </row>
    <row r="799" spans="20:27" ht="13.5" customHeight="1">
      <c r="T799" s="204"/>
      <c r="U799" s="206"/>
      <c r="V799" s="207" t="s">
        <v>5</v>
      </c>
      <c r="W799" s="107">
        <v>4386920939</v>
      </c>
      <c r="X799" s="107">
        <v>174792822</v>
      </c>
      <c r="Y799" s="107">
        <v>21600000</v>
      </c>
      <c r="Z799" s="107">
        <f>+Y799-X799</f>
        <v>-153192822</v>
      </c>
      <c r="AA799" s="107">
        <f>SUM(W799,Z799)</f>
        <v>4233728117</v>
      </c>
    </row>
    <row r="800" spans="20:27" ht="13.5" customHeight="1">
      <c r="T800" s="204"/>
      <c r="U800" s="206"/>
      <c r="V800" s="207" t="s">
        <v>6</v>
      </c>
      <c r="W800" s="107">
        <v>725964512</v>
      </c>
      <c r="X800" s="107">
        <v>4088113</v>
      </c>
      <c r="Y800" s="107">
        <v>0</v>
      </c>
      <c r="Z800" s="107">
        <f>+Y800-X800</f>
        <v>-4088113</v>
      </c>
      <c r="AA800" s="107">
        <f>SUM(W800,Z800)</f>
        <v>721876399</v>
      </c>
    </row>
    <row r="801" spans="20:27" ht="13.5" customHeight="1">
      <c r="T801" s="204"/>
      <c r="U801" s="205">
        <v>3</v>
      </c>
      <c r="V801" s="20" t="s">
        <v>7</v>
      </c>
      <c r="W801" s="107">
        <f>SUM(W802:W804)</f>
        <v>28541212933</v>
      </c>
      <c r="X801" s="107">
        <f>SUM(X802:X804)</f>
        <v>5151900000</v>
      </c>
      <c r="Y801" s="107">
        <f>SUM(Y802:Y804)</f>
        <v>0</v>
      </c>
      <c r="Z801" s="107">
        <f>SUM(Z802:Z804)</f>
        <v>-5151900000</v>
      </c>
      <c r="AA801" s="107">
        <f>SUM(AA802:AA804)</f>
        <v>23389312933</v>
      </c>
    </row>
    <row r="802" spans="20:27" ht="27" customHeight="1">
      <c r="T802" s="204"/>
      <c r="U802" s="18"/>
      <c r="V802" s="207" t="s">
        <v>8</v>
      </c>
      <c r="W802" s="107">
        <v>3439782983</v>
      </c>
      <c r="X802" s="107">
        <v>500666109</v>
      </c>
      <c r="Y802" s="107">
        <v>0</v>
      </c>
      <c r="Z802" s="107">
        <f>+Y802-X802</f>
        <v>-500666109</v>
      </c>
      <c r="AA802" s="107">
        <f>SUM(W802,Z802)</f>
        <v>2939116874</v>
      </c>
    </row>
    <row r="803" spans="20:27" ht="13.5" customHeight="1">
      <c r="T803" s="204"/>
      <c r="U803" s="18"/>
      <c r="V803" s="207" t="s">
        <v>9</v>
      </c>
      <c r="W803" s="107">
        <v>23807144242</v>
      </c>
      <c r="X803" s="107">
        <v>4403382534</v>
      </c>
      <c r="Y803" s="107">
        <v>0</v>
      </c>
      <c r="Z803" s="107">
        <f>+Y803-X803</f>
        <v>-4403382534</v>
      </c>
      <c r="AA803" s="107">
        <f>SUM(W803,Z803)</f>
        <v>19403761708</v>
      </c>
    </row>
    <row r="804" spans="20:27" ht="27" customHeight="1">
      <c r="T804" s="204"/>
      <c r="U804" s="18"/>
      <c r="V804" s="207" t="s">
        <v>10</v>
      </c>
      <c r="W804" s="107">
        <v>1294285708</v>
      </c>
      <c r="X804" s="107">
        <v>247851357</v>
      </c>
      <c r="Y804" s="107">
        <v>0</v>
      </c>
      <c r="Z804" s="107">
        <f>+Y804-X804</f>
        <v>-247851357</v>
      </c>
      <c r="AA804" s="107">
        <f>SUM(W804,Z804)</f>
        <v>1046434351</v>
      </c>
    </row>
    <row r="805" spans="20:27" ht="13.5" customHeight="1">
      <c r="T805" s="204"/>
      <c r="U805" s="205">
        <v>22</v>
      </c>
      <c r="V805" s="208" t="s">
        <v>11</v>
      </c>
      <c r="W805" s="107">
        <v>12920636021</v>
      </c>
      <c r="X805" s="107">
        <v>1028500000</v>
      </c>
      <c r="Y805" s="107">
        <v>0</v>
      </c>
      <c r="Z805" s="107">
        <f>+Y805-X805</f>
        <v>-1028500000</v>
      </c>
      <c r="AA805" s="107">
        <f>SUM(W805,Z805)</f>
        <v>11892136021</v>
      </c>
    </row>
    <row r="806" spans="20:27" ht="27" customHeight="1">
      <c r="T806" s="204"/>
      <c r="U806" s="205">
        <v>35</v>
      </c>
      <c r="V806" s="208" t="s">
        <v>12</v>
      </c>
      <c r="W806" s="107">
        <v>866043110</v>
      </c>
      <c r="X806" s="107">
        <v>123500000</v>
      </c>
      <c r="Y806" s="107">
        <v>0</v>
      </c>
      <c r="Z806" s="107">
        <f>+Y806-X806</f>
        <v>-123500000</v>
      </c>
      <c r="AA806" s="107">
        <f>SUM(W806,Z806)</f>
        <v>742543110</v>
      </c>
    </row>
    <row r="807" spans="20:27" ht="13.5" customHeight="1">
      <c r="T807" s="202" t="s">
        <v>13</v>
      </c>
      <c r="U807" s="203"/>
      <c r="V807" s="203"/>
      <c r="W807" s="106">
        <f>SUM(W809:W832)</f>
        <v>407443109157</v>
      </c>
      <c r="X807" s="106">
        <f>SUM(X809:X832)</f>
        <v>1215500000</v>
      </c>
      <c r="Y807" s="106">
        <f>SUM(Y809:Y832)</f>
        <v>54605605501</v>
      </c>
      <c r="Z807" s="106">
        <f>SUM(Z809:Z832)</f>
        <v>53390105501</v>
      </c>
      <c r="AA807" s="106">
        <f>SUM(AA809:AA832)</f>
        <v>460833214658</v>
      </c>
    </row>
    <row r="808" spans="20:27" ht="13.5" customHeight="1">
      <c r="T808" s="204"/>
      <c r="U808" s="209" t="s">
        <v>2</v>
      </c>
      <c r="V808" s="209"/>
      <c r="W808" s="107"/>
      <c r="X808" s="107"/>
      <c r="Y808" s="107"/>
      <c r="Z808" s="107"/>
      <c r="AA808" s="107"/>
    </row>
    <row r="809" spans="20:27" ht="15" customHeight="1">
      <c r="T809" s="204"/>
      <c r="U809" s="205">
        <v>2</v>
      </c>
      <c r="V809" s="208" t="s">
        <v>14</v>
      </c>
      <c r="W809" s="107">
        <v>1628613200</v>
      </c>
      <c r="X809" s="107">
        <v>6700000</v>
      </c>
      <c r="Y809" s="107">
        <v>0</v>
      </c>
      <c r="Z809" s="107">
        <f aca="true" t="shared" si="2" ref="Z809:Z832">+Y809-X809</f>
        <v>-6700000</v>
      </c>
      <c r="AA809" s="107">
        <f aca="true" t="shared" si="3" ref="AA809:AA832">SUM(W809,Z809)</f>
        <v>1621913200</v>
      </c>
    </row>
    <row r="810" spans="20:27" s="210" customFormat="1" ht="13.5">
      <c r="T810" s="204"/>
      <c r="U810" s="205">
        <v>4</v>
      </c>
      <c r="V810" s="20" t="s">
        <v>15</v>
      </c>
      <c r="W810" s="107">
        <v>4432813800</v>
      </c>
      <c r="X810" s="107">
        <v>23400000</v>
      </c>
      <c r="Y810" s="107">
        <v>328500000</v>
      </c>
      <c r="Z810" s="107">
        <f t="shared" si="2"/>
        <v>305100000</v>
      </c>
      <c r="AA810" s="107">
        <f t="shared" si="3"/>
        <v>4737913800</v>
      </c>
    </row>
    <row r="811" spans="20:27" s="210" customFormat="1" ht="13.5" customHeight="1">
      <c r="T811" s="204"/>
      <c r="U811" s="205">
        <v>5</v>
      </c>
      <c r="V811" s="208" t="s">
        <v>16</v>
      </c>
      <c r="W811" s="107">
        <v>4530738847</v>
      </c>
      <c r="X811" s="107">
        <v>19800000</v>
      </c>
      <c r="Y811" s="107">
        <v>0</v>
      </c>
      <c r="Z811" s="107">
        <f t="shared" si="2"/>
        <v>-19800000</v>
      </c>
      <c r="AA811" s="107">
        <f t="shared" si="3"/>
        <v>4510938847</v>
      </c>
    </row>
    <row r="812" spans="20:27" s="210" customFormat="1" ht="13.5">
      <c r="T812" s="204"/>
      <c r="U812" s="205">
        <v>6</v>
      </c>
      <c r="V812" s="208" t="s">
        <v>17</v>
      </c>
      <c r="W812" s="107">
        <v>25957145700</v>
      </c>
      <c r="X812" s="107">
        <v>118500000</v>
      </c>
      <c r="Y812" s="107">
        <v>2293300000</v>
      </c>
      <c r="Z812" s="107">
        <f t="shared" si="2"/>
        <v>2174800000</v>
      </c>
      <c r="AA812" s="107">
        <f t="shared" si="3"/>
        <v>28131945700</v>
      </c>
    </row>
    <row r="813" spans="20:27" s="210" customFormat="1" ht="13.5" customHeight="1">
      <c r="T813" s="204"/>
      <c r="U813" s="205">
        <v>7</v>
      </c>
      <c r="V813" s="208" t="s">
        <v>18</v>
      </c>
      <c r="W813" s="107">
        <v>25331900900</v>
      </c>
      <c r="X813" s="107">
        <v>162500000</v>
      </c>
      <c r="Y813" s="107">
        <v>1000000000</v>
      </c>
      <c r="Z813" s="107">
        <f t="shared" si="2"/>
        <v>837500000</v>
      </c>
      <c r="AA813" s="107">
        <f t="shared" si="3"/>
        <v>26169400900</v>
      </c>
    </row>
    <row r="814" spans="20:27" s="210" customFormat="1" ht="27" customHeight="1">
      <c r="T814" s="204"/>
      <c r="U814" s="205">
        <v>8</v>
      </c>
      <c r="V814" s="208" t="s">
        <v>19</v>
      </c>
      <c r="W814" s="107">
        <v>37479246300</v>
      </c>
      <c r="X814" s="107">
        <v>47400000</v>
      </c>
      <c r="Y814" s="107">
        <v>13588839534</v>
      </c>
      <c r="Z814" s="107">
        <f t="shared" si="2"/>
        <v>13541439534</v>
      </c>
      <c r="AA814" s="107">
        <f t="shared" si="3"/>
        <v>51020685834</v>
      </c>
    </row>
    <row r="815" spans="20:27" s="210" customFormat="1" ht="13.5" customHeight="1">
      <c r="T815" s="204"/>
      <c r="U815" s="205">
        <v>9</v>
      </c>
      <c r="V815" s="208" t="s">
        <v>20</v>
      </c>
      <c r="W815" s="107">
        <v>20127058400</v>
      </c>
      <c r="X815" s="107">
        <v>34900000</v>
      </c>
      <c r="Y815" s="107">
        <v>13595000000</v>
      </c>
      <c r="Z815" s="107">
        <f t="shared" si="2"/>
        <v>13560100000</v>
      </c>
      <c r="AA815" s="107">
        <f t="shared" si="3"/>
        <v>33687158400</v>
      </c>
    </row>
    <row r="816" spans="20:27" s="210" customFormat="1" ht="13.5" customHeight="1">
      <c r="T816" s="204"/>
      <c r="U816" s="205">
        <v>10</v>
      </c>
      <c r="V816" s="20" t="s">
        <v>21</v>
      </c>
      <c r="W816" s="107">
        <v>6735439800</v>
      </c>
      <c r="X816" s="107">
        <v>18200000</v>
      </c>
      <c r="Y816" s="107">
        <v>901350000</v>
      </c>
      <c r="Z816" s="107">
        <f t="shared" si="2"/>
        <v>883150000</v>
      </c>
      <c r="AA816" s="107">
        <f t="shared" si="3"/>
        <v>7618589800</v>
      </c>
    </row>
    <row r="817" spans="20:37" s="210" customFormat="1" ht="13.5" customHeight="1">
      <c r="T817" s="204"/>
      <c r="U817" s="205">
        <v>11</v>
      </c>
      <c r="V817" s="20" t="s">
        <v>22</v>
      </c>
      <c r="W817" s="107">
        <v>125488427200</v>
      </c>
      <c r="X817" s="107">
        <v>421600000</v>
      </c>
      <c r="Y817" s="107">
        <v>12503005501</v>
      </c>
      <c r="Z817" s="107">
        <f t="shared" si="2"/>
        <v>12081405501</v>
      </c>
      <c r="AA817" s="107">
        <f t="shared" si="3"/>
        <v>137569832701</v>
      </c>
      <c r="AK817" s="211"/>
    </row>
    <row r="818" spans="20:27" s="210" customFormat="1" ht="13.5" customHeight="1">
      <c r="T818" s="204"/>
      <c r="U818" s="205">
        <v>12</v>
      </c>
      <c r="V818" s="20" t="s">
        <v>23</v>
      </c>
      <c r="W818" s="107">
        <v>39118906035</v>
      </c>
      <c r="X818" s="107">
        <v>94900000</v>
      </c>
      <c r="Y818" s="107">
        <v>2750000000</v>
      </c>
      <c r="Z818" s="107">
        <f t="shared" si="2"/>
        <v>2655100000</v>
      </c>
      <c r="AA818" s="107">
        <f t="shared" si="3"/>
        <v>41774006035</v>
      </c>
    </row>
    <row r="819" spans="20:27" s="212" customFormat="1" ht="13.5" customHeight="1">
      <c r="T819" s="204"/>
      <c r="U819" s="205">
        <v>13</v>
      </c>
      <c r="V819" s="20" t="s">
        <v>24</v>
      </c>
      <c r="W819" s="107">
        <v>9081610800</v>
      </c>
      <c r="X819" s="107">
        <v>55600000</v>
      </c>
      <c r="Y819" s="107">
        <v>0</v>
      </c>
      <c r="Z819" s="107">
        <f t="shared" si="2"/>
        <v>-55600000</v>
      </c>
      <c r="AA819" s="107">
        <f t="shared" si="3"/>
        <v>9026010800</v>
      </c>
    </row>
    <row r="820" spans="20:27" ht="13.5">
      <c r="T820" s="204"/>
      <c r="U820" s="205">
        <v>14</v>
      </c>
      <c r="V820" s="208" t="s">
        <v>25</v>
      </c>
      <c r="W820" s="107">
        <v>3262439500</v>
      </c>
      <c r="X820" s="107">
        <v>9600000</v>
      </c>
      <c r="Y820" s="107">
        <v>0</v>
      </c>
      <c r="Z820" s="107">
        <f t="shared" si="2"/>
        <v>-9600000</v>
      </c>
      <c r="AA820" s="107">
        <f t="shared" si="3"/>
        <v>3252839500</v>
      </c>
    </row>
    <row r="821" spans="20:27" ht="13.5">
      <c r="T821" s="204"/>
      <c r="U821" s="205">
        <v>15</v>
      </c>
      <c r="V821" s="208" t="s">
        <v>26</v>
      </c>
      <c r="W821" s="107">
        <v>2868758900</v>
      </c>
      <c r="X821" s="107">
        <v>9700000</v>
      </c>
      <c r="Y821" s="107">
        <v>1576540000</v>
      </c>
      <c r="Z821" s="107">
        <f t="shared" si="2"/>
        <v>1566840000</v>
      </c>
      <c r="AA821" s="107">
        <f t="shared" si="3"/>
        <v>4435598900</v>
      </c>
    </row>
    <row r="822" spans="20:27" ht="27" customHeight="1">
      <c r="T822" s="204"/>
      <c r="U822" s="205">
        <v>16</v>
      </c>
      <c r="V822" s="208" t="s">
        <v>27</v>
      </c>
      <c r="W822" s="107">
        <v>17007953000</v>
      </c>
      <c r="X822" s="107">
        <v>43800000</v>
      </c>
      <c r="Y822" s="107">
        <v>4369070466</v>
      </c>
      <c r="Z822" s="107">
        <f t="shared" si="2"/>
        <v>4325270466</v>
      </c>
      <c r="AA822" s="107">
        <f t="shared" si="3"/>
        <v>21333223466</v>
      </c>
    </row>
    <row r="823" spans="20:27" ht="27" customHeight="1">
      <c r="T823" s="204"/>
      <c r="U823" s="205">
        <v>17</v>
      </c>
      <c r="V823" s="208" t="s">
        <v>28</v>
      </c>
      <c r="W823" s="107">
        <v>9486381000</v>
      </c>
      <c r="X823" s="107">
        <v>50000000</v>
      </c>
      <c r="Y823" s="107">
        <v>0</v>
      </c>
      <c r="Z823" s="107">
        <f t="shared" si="2"/>
        <v>-50000000</v>
      </c>
      <c r="AA823" s="107">
        <f t="shared" si="3"/>
        <v>9436381000</v>
      </c>
    </row>
    <row r="824" spans="20:27" ht="13.5">
      <c r="T824" s="204"/>
      <c r="U824" s="205">
        <v>18</v>
      </c>
      <c r="V824" s="20" t="s">
        <v>29</v>
      </c>
      <c r="W824" s="107">
        <v>27331273075</v>
      </c>
      <c r="X824" s="107">
        <v>6900000</v>
      </c>
      <c r="Y824" s="107">
        <v>0</v>
      </c>
      <c r="Z824" s="107">
        <f t="shared" si="2"/>
        <v>-6900000</v>
      </c>
      <c r="AA824" s="107">
        <f t="shared" si="3"/>
        <v>27324373075</v>
      </c>
    </row>
    <row r="825" spans="20:27" ht="13.5">
      <c r="T825" s="204"/>
      <c r="U825" s="205">
        <v>20</v>
      </c>
      <c r="V825" s="20" t="s">
        <v>30</v>
      </c>
      <c r="W825" s="107">
        <v>26486181800</v>
      </c>
      <c r="X825" s="107">
        <v>13200000</v>
      </c>
      <c r="Y825" s="107">
        <v>0</v>
      </c>
      <c r="Z825" s="107">
        <f t="shared" si="2"/>
        <v>-13200000</v>
      </c>
      <c r="AA825" s="107">
        <f t="shared" si="3"/>
        <v>26472981800</v>
      </c>
    </row>
    <row r="826" spans="20:27" ht="13.5">
      <c r="T826" s="204"/>
      <c r="U826" s="205">
        <v>21</v>
      </c>
      <c r="V826" s="20" t="s">
        <v>31</v>
      </c>
      <c r="W826" s="107">
        <v>1230827000</v>
      </c>
      <c r="X826" s="107">
        <v>3500000</v>
      </c>
      <c r="Y826" s="107">
        <v>0</v>
      </c>
      <c r="Z826" s="107">
        <f t="shared" si="2"/>
        <v>-3500000</v>
      </c>
      <c r="AA826" s="107">
        <f t="shared" si="3"/>
        <v>1227327000</v>
      </c>
    </row>
    <row r="827" spans="20:27" ht="13.5">
      <c r="T827" s="204"/>
      <c r="U827" s="205">
        <v>27</v>
      </c>
      <c r="V827" s="20" t="s">
        <v>32</v>
      </c>
      <c r="W827" s="107">
        <v>1420597100</v>
      </c>
      <c r="X827" s="107">
        <v>8200000</v>
      </c>
      <c r="Y827" s="107">
        <v>0</v>
      </c>
      <c r="Z827" s="107">
        <f t="shared" si="2"/>
        <v>-8200000</v>
      </c>
      <c r="AA827" s="107">
        <f t="shared" si="3"/>
        <v>1412397100</v>
      </c>
    </row>
    <row r="828" spans="20:27" ht="13.5">
      <c r="T828" s="204"/>
      <c r="U828" s="205">
        <v>31</v>
      </c>
      <c r="V828" s="20" t="s">
        <v>33</v>
      </c>
      <c r="W828" s="107">
        <v>578732100</v>
      </c>
      <c r="X828" s="107">
        <v>3600000</v>
      </c>
      <c r="Y828" s="107">
        <v>0</v>
      </c>
      <c r="Z828" s="107">
        <f t="shared" si="2"/>
        <v>-3600000</v>
      </c>
      <c r="AA828" s="107">
        <f t="shared" si="3"/>
        <v>575132100</v>
      </c>
    </row>
    <row r="829" spans="20:27" ht="27" customHeight="1">
      <c r="T829" s="204"/>
      <c r="U829" s="205">
        <v>32</v>
      </c>
      <c r="V829" s="208" t="s">
        <v>34</v>
      </c>
      <c r="W829" s="107">
        <v>1142910100</v>
      </c>
      <c r="X829" s="107">
        <v>6400000</v>
      </c>
      <c r="Y829" s="107">
        <v>0</v>
      </c>
      <c r="Z829" s="107">
        <f t="shared" si="2"/>
        <v>-6400000</v>
      </c>
      <c r="AA829" s="107">
        <f t="shared" si="3"/>
        <v>1136510100</v>
      </c>
    </row>
    <row r="830" spans="20:27" ht="13.5">
      <c r="T830" s="204"/>
      <c r="U830" s="205">
        <v>36</v>
      </c>
      <c r="V830" s="20" t="s">
        <v>35</v>
      </c>
      <c r="W830" s="107">
        <v>8761200000</v>
      </c>
      <c r="X830" s="107">
        <v>36800000</v>
      </c>
      <c r="Y830" s="107">
        <v>700000000</v>
      </c>
      <c r="Z830" s="107">
        <f t="shared" si="2"/>
        <v>663200000</v>
      </c>
      <c r="AA830" s="107">
        <f t="shared" si="3"/>
        <v>9424400000</v>
      </c>
    </row>
    <row r="831" spans="20:27" ht="27" customHeight="1">
      <c r="T831" s="204"/>
      <c r="U831" s="205">
        <v>37</v>
      </c>
      <c r="V831" s="208" t="s">
        <v>36</v>
      </c>
      <c r="W831" s="107">
        <v>74907000</v>
      </c>
      <c r="X831" s="107">
        <v>500000</v>
      </c>
      <c r="Y831" s="107">
        <v>0</v>
      </c>
      <c r="Z831" s="107">
        <f t="shared" si="2"/>
        <v>-500000</v>
      </c>
      <c r="AA831" s="107">
        <f t="shared" si="3"/>
        <v>74407000</v>
      </c>
    </row>
    <row r="832" spans="20:27" ht="27" customHeight="1">
      <c r="T832" s="204"/>
      <c r="U832" s="205">
        <v>38</v>
      </c>
      <c r="V832" s="208" t="s">
        <v>37</v>
      </c>
      <c r="W832" s="107">
        <v>7879047600</v>
      </c>
      <c r="X832" s="107">
        <v>19800000</v>
      </c>
      <c r="Y832" s="107">
        <v>1000000000</v>
      </c>
      <c r="Z832" s="107">
        <f t="shared" si="2"/>
        <v>980200000</v>
      </c>
      <c r="AA832" s="107">
        <f t="shared" si="3"/>
        <v>8859247600</v>
      </c>
    </row>
    <row r="833" spans="20:27" ht="13.5">
      <c r="T833" s="202" t="s">
        <v>38</v>
      </c>
      <c r="U833" s="209"/>
      <c r="V833" s="209"/>
      <c r="W833" s="106">
        <f>SUM(W835,W836,W860,W863,W877,W911,W912,W913,W914,W915)</f>
        <v>1018014819597</v>
      </c>
      <c r="X833" s="106">
        <f>SUM(X835,X836,X860,X863,X877,X911,X912,X913,X914,X915)</f>
        <v>3373100000</v>
      </c>
      <c r="Y833" s="106">
        <f>SUM(Y835,Y836,Y860,Y863,Y877,Y911,Y912,Y913,Y914,Y915)</f>
        <v>44562194499</v>
      </c>
      <c r="Z833" s="106">
        <f>SUM(Z835,Z836,Z860,Z863,Z877,Z911,Z912,Z913,Z914,Z915)</f>
        <v>41189094499</v>
      </c>
      <c r="AA833" s="106">
        <f>SUM(AA835,AA836,AA860,AA863,AA877,AA911,AA912,AA913,AA914,AA915)</f>
        <v>1059203914096</v>
      </c>
    </row>
    <row r="834" spans="20:27" ht="13.5">
      <c r="T834" s="202"/>
      <c r="U834" s="209" t="s">
        <v>2</v>
      </c>
      <c r="V834" s="209"/>
      <c r="W834" s="107"/>
      <c r="X834" s="107"/>
      <c r="Y834" s="107"/>
      <c r="Z834" s="107"/>
      <c r="AA834" s="107"/>
    </row>
    <row r="835" spans="20:27" ht="13.5">
      <c r="T835" s="17"/>
      <c r="U835" s="205">
        <v>19</v>
      </c>
      <c r="V835" s="208" t="s">
        <v>39</v>
      </c>
      <c r="W835" s="107">
        <v>175230755135</v>
      </c>
      <c r="X835" s="107">
        <v>0</v>
      </c>
      <c r="Y835" s="107">
        <v>1890800000</v>
      </c>
      <c r="Z835" s="107">
        <f>+Y835-X835</f>
        <v>1890800000</v>
      </c>
      <c r="AA835" s="107">
        <f>SUM(W835,Z835)</f>
        <v>177121555135</v>
      </c>
    </row>
    <row r="836" spans="20:27" ht="27" customHeight="1">
      <c r="T836" s="17"/>
      <c r="U836" s="205">
        <v>23</v>
      </c>
      <c r="V836" s="208" t="s">
        <v>40</v>
      </c>
      <c r="W836" s="107">
        <f>SUM(W837:W838,W841)</f>
        <v>5998683102</v>
      </c>
      <c r="X836" s="107">
        <f>SUM(X837:X838,X841)</f>
        <v>249900000</v>
      </c>
      <c r="Y836" s="107">
        <f>SUM(Y837:Y838,Y841)</f>
        <v>5000004878</v>
      </c>
      <c r="Z836" s="107">
        <f>SUM(Z837:Z838,Z841)</f>
        <v>4750104878</v>
      </c>
      <c r="AA836" s="107">
        <f>SUM(AA837:AA838,AA841)</f>
        <v>10748787980</v>
      </c>
    </row>
    <row r="837" spans="20:27" ht="13.5">
      <c r="T837" s="213"/>
      <c r="U837" s="205"/>
      <c r="V837" s="214" t="s">
        <v>371</v>
      </c>
      <c r="W837" s="107">
        <v>2992844049</v>
      </c>
      <c r="X837" s="107">
        <v>249900000</v>
      </c>
      <c r="Y837" s="107">
        <v>0</v>
      </c>
      <c r="Z837" s="107">
        <f>+Y837-X837</f>
        <v>-249900000</v>
      </c>
      <c r="AA837" s="107">
        <f>SUM(W837,Z837)</f>
        <v>2742944049</v>
      </c>
    </row>
    <row r="838" spans="20:27" ht="13.5">
      <c r="T838" s="213"/>
      <c r="U838" s="205"/>
      <c r="V838" s="214" t="s">
        <v>372</v>
      </c>
      <c r="W838" s="107">
        <f>SUM(W839:W840)</f>
        <v>1126000000</v>
      </c>
      <c r="X838" s="107">
        <f>SUM(X839:X840)</f>
        <v>0</v>
      </c>
      <c r="Y838" s="107">
        <f>SUM(Y839:Y840)</f>
        <v>0</v>
      </c>
      <c r="Z838" s="107">
        <f>SUM(Z839:Z840)</f>
        <v>0</v>
      </c>
      <c r="AA838" s="107">
        <f>SUM(AA839:AA840)</f>
        <v>1126000000</v>
      </c>
    </row>
    <row r="839" spans="20:27" ht="27">
      <c r="T839" s="213"/>
      <c r="U839" s="205"/>
      <c r="V839" s="163" t="s">
        <v>373</v>
      </c>
      <c r="W839" s="107">
        <v>1000000000</v>
      </c>
      <c r="X839" s="107">
        <v>0</v>
      </c>
      <c r="Y839" s="107">
        <v>0</v>
      </c>
      <c r="Z839" s="107">
        <f>+Y839-X839</f>
        <v>0</v>
      </c>
      <c r="AA839" s="107">
        <f>SUM(W839,Z839)</f>
        <v>1000000000</v>
      </c>
    </row>
    <row r="840" spans="20:27" ht="27">
      <c r="T840" s="213"/>
      <c r="U840" s="205"/>
      <c r="V840" s="163" t="s">
        <v>374</v>
      </c>
      <c r="W840" s="107">
        <v>126000000</v>
      </c>
      <c r="X840" s="107">
        <v>0</v>
      </c>
      <c r="Y840" s="107">
        <v>0</v>
      </c>
      <c r="Z840" s="107">
        <f>+Y840-X840</f>
        <v>0</v>
      </c>
      <c r="AA840" s="107">
        <f>SUM(W840,Z840)</f>
        <v>126000000</v>
      </c>
    </row>
    <row r="841" spans="20:27" ht="13.5">
      <c r="T841" s="213"/>
      <c r="U841" s="205"/>
      <c r="V841" s="214" t="s">
        <v>375</v>
      </c>
      <c r="W841" s="107">
        <f>SUM(W842:W850)</f>
        <v>1879839053</v>
      </c>
      <c r="X841" s="107">
        <f>SUM(X842:X850)</f>
        <v>0</v>
      </c>
      <c r="Y841" s="107">
        <f>SUM(Y842:Y850)</f>
        <v>5000004878</v>
      </c>
      <c r="Z841" s="107">
        <f>SUM(Z842:Z850)</f>
        <v>5000004878</v>
      </c>
      <c r="AA841" s="107">
        <f>SUM(AA842:AA850)</f>
        <v>6879843931</v>
      </c>
    </row>
    <row r="842" spans="20:27" ht="54">
      <c r="T842" s="213"/>
      <c r="U842" s="205"/>
      <c r="V842" s="163" t="s">
        <v>376</v>
      </c>
      <c r="W842" s="107">
        <v>978239053</v>
      </c>
      <c r="X842" s="107">
        <v>0</v>
      </c>
      <c r="Y842" s="107">
        <v>4878</v>
      </c>
      <c r="Z842" s="107">
        <f aca="true" t="shared" si="4" ref="Z842:Z849">+Y842-X842</f>
        <v>4878</v>
      </c>
      <c r="AA842" s="107">
        <f aca="true" t="shared" si="5" ref="AA842:AA849">SUM(W842,Z842)</f>
        <v>978243931</v>
      </c>
    </row>
    <row r="843" spans="20:27" ht="27">
      <c r="T843" s="213"/>
      <c r="U843" s="205"/>
      <c r="V843" s="163" t="s">
        <v>377</v>
      </c>
      <c r="W843" s="107">
        <v>500000000</v>
      </c>
      <c r="X843" s="107">
        <v>0</v>
      </c>
      <c r="Y843" s="107">
        <v>0</v>
      </c>
      <c r="Z843" s="107">
        <f t="shared" si="4"/>
        <v>0</v>
      </c>
      <c r="AA843" s="107">
        <f t="shared" si="5"/>
        <v>500000000</v>
      </c>
    </row>
    <row r="844" spans="20:27" ht="13.5" customHeight="1">
      <c r="T844" s="213"/>
      <c r="U844" s="205"/>
      <c r="V844" s="163" t="s">
        <v>378</v>
      </c>
      <c r="W844" s="107">
        <v>250000000</v>
      </c>
      <c r="X844" s="77">
        <v>0</v>
      </c>
      <c r="Y844" s="77">
        <v>0</v>
      </c>
      <c r="Z844" s="77">
        <f t="shared" si="4"/>
        <v>0</v>
      </c>
      <c r="AA844" s="107">
        <f t="shared" si="5"/>
        <v>250000000</v>
      </c>
    </row>
    <row r="845" spans="20:27" ht="27">
      <c r="T845" s="213"/>
      <c r="U845" s="205"/>
      <c r="V845" s="163" t="s">
        <v>379</v>
      </c>
      <c r="W845" s="107">
        <v>150000000</v>
      </c>
      <c r="X845" s="77">
        <v>0</v>
      </c>
      <c r="Y845" s="77">
        <v>0</v>
      </c>
      <c r="Z845" s="77">
        <f t="shared" si="4"/>
        <v>0</v>
      </c>
      <c r="AA845" s="107">
        <f t="shared" si="5"/>
        <v>150000000</v>
      </c>
    </row>
    <row r="846" spans="20:27" ht="27">
      <c r="T846" s="213"/>
      <c r="U846" s="205"/>
      <c r="V846" s="163" t="s">
        <v>380</v>
      </c>
      <c r="W846" s="107">
        <v>1600000</v>
      </c>
      <c r="X846" s="107">
        <v>0</v>
      </c>
      <c r="Y846" s="107">
        <v>0</v>
      </c>
      <c r="Z846" s="107">
        <f t="shared" si="4"/>
        <v>0</v>
      </c>
      <c r="AA846" s="107">
        <f t="shared" si="5"/>
        <v>1600000</v>
      </c>
    </row>
    <row r="847" spans="20:27" ht="27">
      <c r="T847" s="213"/>
      <c r="U847" s="205"/>
      <c r="V847" s="163" t="s">
        <v>602</v>
      </c>
      <c r="W847" s="107">
        <v>0</v>
      </c>
      <c r="X847" s="107">
        <v>0</v>
      </c>
      <c r="Y847" s="107">
        <v>0</v>
      </c>
      <c r="Z847" s="107">
        <f t="shared" si="4"/>
        <v>0</v>
      </c>
      <c r="AA847" s="107">
        <f t="shared" si="5"/>
        <v>0</v>
      </c>
    </row>
    <row r="848" spans="20:27" ht="40.5">
      <c r="T848" s="213"/>
      <c r="U848" s="205"/>
      <c r="V848" s="163" t="s">
        <v>382</v>
      </c>
      <c r="W848" s="107">
        <v>0</v>
      </c>
      <c r="X848" s="107">
        <v>0</v>
      </c>
      <c r="Y848" s="107">
        <v>0</v>
      </c>
      <c r="Z848" s="107">
        <f t="shared" si="4"/>
        <v>0</v>
      </c>
      <c r="AA848" s="107">
        <f t="shared" si="5"/>
        <v>0</v>
      </c>
    </row>
    <row r="849" spans="20:27" ht="13.5">
      <c r="T849" s="213"/>
      <c r="U849" s="205"/>
      <c r="V849" s="163" t="s">
        <v>383</v>
      </c>
      <c r="W849" s="107">
        <v>0</v>
      </c>
      <c r="X849" s="107">
        <v>0</v>
      </c>
      <c r="Y849" s="107">
        <v>1000000000</v>
      </c>
      <c r="Z849" s="107">
        <f t="shared" si="4"/>
        <v>1000000000</v>
      </c>
      <c r="AA849" s="107">
        <f t="shared" si="5"/>
        <v>1000000000</v>
      </c>
    </row>
    <row r="850" spans="20:27" ht="13.5" customHeight="1">
      <c r="T850" s="213"/>
      <c r="U850" s="205"/>
      <c r="V850" s="163" t="s">
        <v>384</v>
      </c>
      <c r="W850" s="107">
        <f>SUM(W851:W859)</f>
        <v>0</v>
      </c>
      <c r="X850" s="107">
        <f>SUM(X851:X859)</f>
        <v>0</v>
      </c>
      <c r="Y850" s="107">
        <f>SUM(Y851:Y859)</f>
        <v>4000000000</v>
      </c>
      <c r="Z850" s="107">
        <f>SUM(Z851:Z859)</f>
        <v>4000000000</v>
      </c>
      <c r="AA850" s="107">
        <f>SUM(AA851:AA859)</f>
        <v>4000000000</v>
      </c>
    </row>
    <row r="851" spans="20:27" ht="13.5" customHeight="1">
      <c r="T851" s="213"/>
      <c r="U851" s="205"/>
      <c r="V851" s="215" t="s">
        <v>341</v>
      </c>
      <c r="W851" s="107"/>
      <c r="X851" s="107">
        <v>0</v>
      </c>
      <c r="Y851" s="107">
        <v>1100000000</v>
      </c>
      <c r="Z851" s="107">
        <f aca="true" t="shared" si="6" ref="Z851:Z859">+Y851-X851</f>
        <v>1100000000</v>
      </c>
      <c r="AA851" s="107">
        <f aca="true" t="shared" si="7" ref="AA851:AA859">SUM(W851,Z851)</f>
        <v>1100000000</v>
      </c>
    </row>
    <row r="852" spans="20:27" ht="13.5" customHeight="1">
      <c r="T852" s="213"/>
      <c r="U852" s="205"/>
      <c r="V852" s="215" t="s">
        <v>385</v>
      </c>
      <c r="W852" s="107"/>
      <c r="X852" s="107">
        <v>0</v>
      </c>
      <c r="Y852" s="107">
        <v>100000000</v>
      </c>
      <c r="Z852" s="107">
        <f t="shared" si="6"/>
        <v>100000000</v>
      </c>
      <c r="AA852" s="107">
        <f t="shared" si="7"/>
        <v>100000000</v>
      </c>
    </row>
    <row r="853" spans="20:27" ht="13.5" customHeight="1">
      <c r="T853" s="213"/>
      <c r="U853" s="205"/>
      <c r="V853" s="215" t="s">
        <v>358</v>
      </c>
      <c r="W853" s="107"/>
      <c r="X853" s="107">
        <v>0</v>
      </c>
      <c r="Y853" s="107">
        <v>100000000</v>
      </c>
      <c r="Z853" s="107">
        <f t="shared" si="6"/>
        <v>100000000</v>
      </c>
      <c r="AA853" s="107">
        <f t="shared" si="7"/>
        <v>100000000</v>
      </c>
    </row>
    <row r="854" spans="20:27" ht="13.5" customHeight="1">
      <c r="T854" s="213"/>
      <c r="U854" s="205"/>
      <c r="V854" s="215" t="s">
        <v>350</v>
      </c>
      <c r="W854" s="107"/>
      <c r="X854" s="107">
        <v>0</v>
      </c>
      <c r="Y854" s="107">
        <v>100000000</v>
      </c>
      <c r="Z854" s="107">
        <f t="shared" si="6"/>
        <v>100000000</v>
      </c>
      <c r="AA854" s="107">
        <f t="shared" si="7"/>
        <v>100000000</v>
      </c>
    </row>
    <row r="855" spans="20:27" ht="13.5" customHeight="1">
      <c r="T855" s="213"/>
      <c r="U855" s="205"/>
      <c r="V855" s="215" t="s">
        <v>342</v>
      </c>
      <c r="W855" s="107"/>
      <c r="X855" s="107">
        <v>0</v>
      </c>
      <c r="Y855" s="107">
        <v>600000000</v>
      </c>
      <c r="Z855" s="107">
        <f t="shared" si="6"/>
        <v>600000000</v>
      </c>
      <c r="AA855" s="107">
        <f t="shared" si="7"/>
        <v>600000000</v>
      </c>
    </row>
    <row r="856" spans="20:27" ht="13.5" customHeight="1">
      <c r="T856" s="213"/>
      <c r="U856" s="205"/>
      <c r="V856" s="215" t="s">
        <v>360</v>
      </c>
      <c r="W856" s="107"/>
      <c r="X856" s="107">
        <v>0</v>
      </c>
      <c r="Y856" s="107">
        <v>300000000</v>
      </c>
      <c r="Z856" s="107">
        <f t="shared" si="6"/>
        <v>300000000</v>
      </c>
      <c r="AA856" s="107">
        <f t="shared" si="7"/>
        <v>300000000</v>
      </c>
    </row>
    <row r="857" spans="20:27" ht="13.5" customHeight="1">
      <c r="T857" s="213"/>
      <c r="U857" s="205"/>
      <c r="V857" s="215" t="s">
        <v>343</v>
      </c>
      <c r="W857" s="107"/>
      <c r="X857" s="107">
        <v>0</v>
      </c>
      <c r="Y857" s="107">
        <v>600000000</v>
      </c>
      <c r="Z857" s="107">
        <f t="shared" si="6"/>
        <v>600000000</v>
      </c>
      <c r="AA857" s="107">
        <f t="shared" si="7"/>
        <v>600000000</v>
      </c>
    </row>
    <row r="858" spans="20:27" ht="13.5" customHeight="1">
      <c r="T858" s="213"/>
      <c r="U858" s="205"/>
      <c r="V858" s="215" t="s">
        <v>386</v>
      </c>
      <c r="W858" s="107"/>
      <c r="X858" s="107">
        <v>0</v>
      </c>
      <c r="Y858" s="107">
        <v>900000000</v>
      </c>
      <c r="Z858" s="107">
        <f t="shared" si="6"/>
        <v>900000000</v>
      </c>
      <c r="AA858" s="107">
        <f t="shared" si="7"/>
        <v>900000000</v>
      </c>
    </row>
    <row r="859" spans="20:27" ht="13.5" customHeight="1">
      <c r="T859" s="213"/>
      <c r="U859" s="205"/>
      <c r="V859" s="215" t="s">
        <v>345</v>
      </c>
      <c r="W859" s="107"/>
      <c r="X859" s="107">
        <v>0</v>
      </c>
      <c r="Y859" s="107">
        <v>200000000</v>
      </c>
      <c r="Z859" s="107">
        <f t="shared" si="6"/>
        <v>200000000</v>
      </c>
      <c r="AA859" s="107">
        <f t="shared" si="7"/>
        <v>200000000</v>
      </c>
    </row>
    <row r="860" spans="20:27" ht="44.25" customHeight="1">
      <c r="T860" s="17"/>
      <c r="U860" s="205">
        <v>25</v>
      </c>
      <c r="V860" s="208" t="s">
        <v>41</v>
      </c>
      <c r="W860" s="107">
        <f>SUM(W861:W862)</f>
        <v>28829605500</v>
      </c>
      <c r="X860" s="107">
        <f>SUM(X861:X862)</f>
        <v>0</v>
      </c>
      <c r="Y860" s="107">
        <f>SUM(Y861:Y862)</f>
        <v>4321994500</v>
      </c>
      <c r="Z860" s="107">
        <f>SUM(Z861:Z862)</f>
        <v>4321994500</v>
      </c>
      <c r="AA860" s="107">
        <f>SUM(AA861:AA862)</f>
        <v>33151600000</v>
      </c>
    </row>
    <row r="861" spans="20:27" ht="112.5" customHeight="1">
      <c r="T861" s="17"/>
      <c r="U861" s="205"/>
      <c r="V861" s="207" t="s">
        <v>387</v>
      </c>
      <c r="W861" s="107">
        <v>4853005500</v>
      </c>
      <c r="X861" s="107">
        <v>0</v>
      </c>
      <c r="Y861" s="107">
        <v>4321994500</v>
      </c>
      <c r="Z861" s="107">
        <f>+Y861-X861</f>
        <v>4321994500</v>
      </c>
      <c r="AA861" s="107">
        <f>SUM(W861,Z861)</f>
        <v>9175000000</v>
      </c>
    </row>
    <row r="862" spans="20:27" ht="40.5">
      <c r="T862" s="17"/>
      <c r="U862" s="205"/>
      <c r="V862" s="207" t="s">
        <v>388</v>
      </c>
      <c r="W862" s="107">
        <v>23976600000</v>
      </c>
      <c r="X862" s="107">
        <v>0</v>
      </c>
      <c r="Y862" s="107">
        <v>0</v>
      </c>
      <c r="Z862" s="107">
        <f>+Y862-X862</f>
        <v>0</v>
      </c>
      <c r="AA862" s="107">
        <f>SUM(W862,Z862)</f>
        <v>23976600000</v>
      </c>
    </row>
    <row r="863" spans="20:27" ht="27.75" customHeight="1">
      <c r="T863" s="17"/>
      <c r="U863" s="205">
        <v>33</v>
      </c>
      <c r="V863" s="208" t="s">
        <v>42</v>
      </c>
      <c r="W863" s="107">
        <f>SUM(W864:W866,W869:W870,W873,W876)</f>
        <v>289005554584</v>
      </c>
      <c r="X863" s="107">
        <f>SUM(X864:X866,X869:X870,X873,X876)</f>
        <v>0</v>
      </c>
      <c r="Y863" s="107">
        <f>SUM(Y864:Y866,Y869:Y870,Y873,Y876)</f>
        <v>2866295121</v>
      </c>
      <c r="Z863" s="107">
        <f>SUM(Z864:Z866,Z869:Z870,Z873,Z876)</f>
        <v>2866295121</v>
      </c>
      <c r="AA863" s="107">
        <f>SUM(AA864:AA866,AA869:AA870,AA873,AA876)</f>
        <v>291871849705</v>
      </c>
    </row>
    <row r="864" spans="20:27" ht="27">
      <c r="T864" s="17"/>
      <c r="U864" s="205"/>
      <c r="V864" s="207" t="s">
        <v>389</v>
      </c>
      <c r="W864" s="107">
        <v>177643500000</v>
      </c>
      <c r="X864" s="107">
        <v>0</v>
      </c>
      <c r="Y864" s="107">
        <v>0</v>
      </c>
      <c r="Z864" s="107">
        <f>+Y864-X864</f>
        <v>0</v>
      </c>
      <c r="AA864" s="107">
        <f>SUM(W864,Z864)</f>
        <v>177643500000</v>
      </c>
    </row>
    <row r="865" spans="20:27" ht="27">
      <c r="T865" s="17"/>
      <c r="U865" s="205"/>
      <c r="V865" s="207" t="s">
        <v>390</v>
      </c>
      <c r="W865" s="107">
        <v>38980464000</v>
      </c>
      <c r="X865" s="107">
        <v>0</v>
      </c>
      <c r="Y865" s="107">
        <v>0</v>
      </c>
      <c r="Z865" s="107">
        <f>+Y865-X865</f>
        <v>0</v>
      </c>
      <c r="AA865" s="107">
        <f>SUM(W865,Z865)</f>
        <v>38980464000</v>
      </c>
    </row>
    <row r="866" spans="20:27" ht="40.5">
      <c r="T866" s="17"/>
      <c r="U866" s="205"/>
      <c r="V866" s="207" t="s">
        <v>391</v>
      </c>
      <c r="W866" s="107">
        <f>SUM(W867:W868)</f>
        <v>27605930000</v>
      </c>
      <c r="X866" s="107">
        <f>SUM(X867:X868)</f>
        <v>0</v>
      </c>
      <c r="Y866" s="107">
        <f>SUM(Y867:Y868)</f>
        <v>879080000</v>
      </c>
      <c r="Z866" s="107">
        <f>SUM(Z867:Z868)</f>
        <v>879080000</v>
      </c>
      <c r="AA866" s="107">
        <f>SUM(AA867:AA868)</f>
        <v>28485010000</v>
      </c>
    </row>
    <row r="867" spans="20:27" ht="13.5">
      <c r="T867" s="17"/>
      <c r="U867" s="205"/>
      <c r="V867" s="20" t="s">
        <v>392</v>
      </c>
      <c r="W867" s="107">
        <v>3345838716</v>
      </c>
      <c r="X867" s="107">
        <v>0</v>
      </c>
      <c r="Y867" s="107">
        <v>106544496</v>
      </c>
      <c r="Z867" s="107">
        <f>+Y867-X867</f>
        <v>106544496</v>
      </c>
      <c r="AA867" s="107">
        <f>SUM(W867,Z867)</f>
        <v>3452383212</v>
      </c>
    </row>
    <row r="868" spans="20:27" ht="13.5">
      <c r="T868" s="17"/>
      <c r="U868" s="205"/>
      <c r="V868" s="20" t="s">
        <v>393</v>
      </c>
      <c r="W868" s="107">
        <v>24260091284</v>
      </c>
      <c r="X868" s="107">
        <v>0</v>
      </c>
      <c r="Y868" s="107">
        <v>772535504</v>
      </c>
      <c r="Z868" s="107">
        <f>+Y868-X868</f>
        <v>772535504</v>
      </c>
      <c r="AA868" s="107">
        <f>SUM(W868,Z868)</f>
        <v>25032626788</v>
      </c>
    </row>
    <row r="869" spans="20:27" ht="67.5">
      <c r="T869" s="17"/>
      <c r="U869" s="205"/>
      <c r="V869" s="207" t="s">
        <v>394</v>
      </c>
      <c r="W869" s="107">
        <v>28293869776</v>
      </c>
      <c r="X869" s="107">
        <v>0</v>
      </c>
      <c r="Y869" s="107">
        <v>900986673</v>
      </c>
      <c r="Z869" s="107">
        <f>+Y869-X869</f>
        <v>900986673</v>
      </c>
      <c r="AA869" s="107">
        <f>SUM(W869,Z869)</f>
        <v>29194856449</v>
      </c>
    </row>
    <row r="870" spans="20:27" ht="40.5">
      <c r="T870" s="17"/>
      <c r="U870" s="205"/>
      <c r="V870" s="207" t="s">
        <v>603</v>
      </c>
      <c r="W870" s="107">
        <f>SUM(W871:W872)</f>
        <v>8988490808</v>
      </c>
      <c r="X870" s="107">
        <f>SUM(X871:X872)</f>
        <v>0</v>
      </c>
      <c r="Y870" s="107">
        <f>SUM(Y871:Y872)</f>
        <v>286228448</v>
      </c>
      <c r="Z870" s="107">
        <f>SUM(Z871:Z872)</f>
        <v>286228448</v>
      </c>
      <c r="AA870" s="107">
        <f>SUM(AA871:AA872)</f>
        <v>9274719256</v>
      </c>
    </row>
    <row r="871" spans="20:27" ht="13.5">
      <c r="T871" s="17"/>
      <c r="U871" s="205"/>
      <c r="V871" s="162" t="s">
        <v>604</v>
      </c>
      <c r="W871" s="107">
        <v>4099697889</v>
      </c>
      <c r="X871" s="107">
        <v>0</v>
      </c>
      <c r="Y871" s="107">
        <v>130550299</v>
      </c>
      <c r="Z871" s="107">
        <f>+Y871-X871</f>
        <v>130550299</v>
      </c>
      <c r="AA871" s="107">
        <f>SUM(W871,Z871)</f>
        <v>4230248188</v>
      </c>
    </row>
    <row r="872" spans="20:27" ht="13.5">
      <c r="T872" s="17"/>
      <c r="U872" s="205"/>
      <c r="V872" s="19" t="s">
        <v>605</v>
      </c>
      <c r="W872" s="107">
        <v>4888792919</v>
      </c>
      <c r="X872" s="107">
        <v>0</v>
      </c>
      <c r="Y872" s="107">
        <v>155678149</v>
      </c>
      <c r="Z872" s="107">
        <f>+Y872-X872</f>
        <v>155678149</v>
      </c>
      <c r="AA872" s="107">
        <f>SUM(W872,Z872)</f>
        <v>5044471068</v>
      </c>
    </row>
    <row r="873" spans="20:27" ht="54">
      <c r="T873" s="17"/>
      <c r="U873" s="205"/>
      <c r="V873" s="207" t="s">
        <v>398</v>
      </c>
      <c r="W873" s="107">
        <f>SUM(W874:W875)</f>
        <v>3493300000</v>
      </c>
      <c r="X873" s="107">
        <f>SUM(X874:X875)</f>
        <v>0</v>
      </c>
      <c r="Y873" s="107">
        <f>SUM(Y874:Y875)</f>
        <v>0</v>
      </c>
      <c r="Z873" s="107">
        <f>SUM(Z874:Z875)</f>
        <v>0</v>
      </c>
      <c r="AA873" s="107">
        <f>SUM(AA874:AA875)</f>
        <v>3493300000</v>
      </c>
    </row>
    <row r="874" spans="20:27" ht="13.5">
      <c r="T874" s="17"/>
      <c r="U874" s="205"/>
      <c r="V874" s="162" t="s">
        <v>606</v>
      </c>
      <c r="W874" s="107">
        <v>2057369686</v>
      </c>
      <c r="X874" s="107">
        <v>0</v>
      </c>
      <c r="Y874" s="107">
        <v>0</v>
      </c>
      <c r="Z874" s="107">
        <f>+Y874-X874</f>
        <v>0</v>
      </c>
      <c r="AA874" s="107">
        <f>SUM(W874,Z874)</f>
        <v>2057369686</v>
      </c>
    </row>
    <row r="875" spans="20:27" ht="13.5">
      <c r="T875" s="17"/>
      <c r="U875" s="205"/>
      <c r="V875" s="162" t="s">
        <v>607</v>
      </c>
      <c r="W875" s="107">
        <v>1435930314</v>
      </c>
      <c r="X875" s="107">
        <v>0</v>
      </c>
      <c r="Y875" s="107">
        <v>0</v>
      </c>
      <c r="Z875" s="107">
        <f>+Y875-X875</f>
        <v>0</v>
      </c>
      <c r="AA875" s="107">
        <f>SUM(W875,Z875)</f>
        <v>1435930314</v>
      </c>
    </row>
    <row r="876" spans="20:27" ht="40.5">
      <c r="T876" s="17"/>
      <c r="U876" s="205"/>
      <c r="V876" s="207" t="s">
        <v>401</v>
      </c>
      <c r="W876" s="107">
        <v>4000000000</v>
      </c>
      <c r="X876" s="107">
        <v>0</v>
      </c>
      <c r="Y876" s="107">
        <v>800000000</v>
      </c>
      <c r="Z876" s="107">
        <f>+Y876-X876</f>
        <v>800000000</v>
      </c>
      <c r="AA876" s="107">
        <f>SUM(W876,Z876)</f>
        <v>4800000000</v>
      </c>
    </row>
    <row r="877" spans="20:27" ht="40.5">
      <c r="T877" s="17"/>
      <c r="U877" s="205">
        <v>39</v>
      </c>
      <c r="V877" s="208" t="s">
        <v>43</v>
      </c>
      <c r="W877" s="107">
        <f>SUM(W878:W909)</f>
        <v>0</v>
      </c>
      <c r="X877" s="107">
        <f>SUM(X878:X909)</f>
        <v>0</v>
      </c>
      <c r="Y877" s="107">
        <f>SUM(Y878:Y909)</f>
        <v>22500000000</v>
      </c>
      <c r="Z877" s="107">
        <f>SUM(Z878:Z909)</f>
        <v>22500000000</v>
      </c>
      <c r="AA877" s="107">
        <f>SUM(AA878:AA909)</f>
        <v>22500000000</v>
      </c>
    </row>
    <row r="878" spans="20:27" ht="13.5">
      <c r="T878" s="216"/>
      <c r="U878" s="217"/>
      <c r="V878" s="218" t="s">
        <v>355</v>
      </c>
      <c r="W878" s="107"/>
      <c r="X878" s="107"/>
      <c r="Y878" s="107">
        <f aca="true" t="shared" si="8" ref="Y878:Y909">AA490</f>
        <v>216831289</v>
      </c>
      <c r="Z878" s="107">
        <f aca="true" t="shared" si="9" ref="Z878:Z909">+Y878-X878</f>
        <v>216831289</v>
      </c>
      <c r="AA878" s="107">
        <f aca="true" t="shared" si="10" ref="AA878:AA909">SUM(W878,Z878)</f>
        <v>216831289</v>
      </c>
    </row>
    <row r="879" spans="20:27" ht="13.5">
      <c r="T879" s="204"/>
      <c r="U879" s="217"/>
      <c r="V879" s="218" t="s">
        <v>347</v>
      </c>
      <c r="W879" s="107"/>
      <c r="X879" s="107"/>
      <c r="Y879" s="107">
        <f t="shared" si="8"/>
        <v>996397616</v>
      </c>
      <c r="Z879" s="107">
        <f t="shared" si="9"/>
        <v>996397616</v>
      </c>
      <c r="AA879" s="107">
        <f t="shared" si="10"/>
        <v>996397616</v>
      </c>
    </row>
    <row r="880" spans="20:27" ht="13.5">
      <c r="T880" s="204"/>
      <c r="U880" s="217"/>
      <c r="V880" s="218" t="s">
        <v>403</v>
      </c>
      <c r="W880" s="107"/>
      <c r="X880" s="107"/>
      <c r="Y880" s="107">
        <f t="shared" si="8"/>
        <v>144941712</v>
      </c>
      <c r="Z880" s="107">
        <f t="shared" si="9"/>
        <v>144941712</v>
      </c>
      <c r="AA880" s="107">
        <f t="shared" si="10"/>
        <v>144941712</v>
      </c>
    </row>
    <row r="881" spans="20:27" ht="13.5">
      <c r="T881" s="204"/>
      <c r="U881" s="217"/>
      <c r="V881" s="218" t="s">
        <v>340</v>
      </c>
      <c r="W881" s="107"/>
      <c r="X881" s="107"/>
      <c r="Y881" s="107">
        <f t="shared" si="8"/>
        <v>260659212</v>
      </c>
      <c r="Z881" s="107">
        <f t="shared" si="9"/>
        <v>260659212</v>
      </c>
      <c r="AA881" s="107">
        <f t="shared" si="10"/>
        <v>260659212</v>
      </c>
    </row>
    <row r="882" spans="20:27" ht="13.5">
      <c r="T882" s="204"/>
      <c r="U882" s="217"/>
      <c r="V882" s="218" t="s">
        <v>354</v>
      </c>
      <c r="W882" s="107"/>
      <c r="X882" s="107"/>
      <c r="Y882" s="107">
        <f t="shared" si="8"/>
        <v>534742096</v>
      </c>
      <c r="Z882" s="107">
        <f t="shared" si="9"/>
        <v>534742096</v>
      </c>
      <c r="AA882" s="107">
        <f t="shared" si="10"/>
        <v>534742096</v>
      </c>
    </row>
    <row r="883" spans="20:27" ht="13.5">
      <c r="T883" s="204"/>
      <c r="U883" s="217"/>
      <c r="V883" s="218" t="s">
        <v>356</v>
      </c>
      <c r="W883" s="107"/>
      <c r="X883" s="107"/>
      <c r="Y883" s="107">
        <f t="shared" si="8"/>
        <v>177055962</v>
      </c>
      <c r="Z883" s="107">
        <f t="shared" si="9"/>
        <v>177055962</v>
      </c>
      <c r="AA883" s="107">
        <f t="shared" si="10"/>
        <v>177055962</v>
      </c>
    </row>
    <row r="884" spans="20:27" ht="13.5">
      <c r="T884" s="204"/>
      <c r="U884" s="217"/>
      <c r="V884" s="218" t="s">
        <v>341</v>
      </c>
      <c r="W884" s="107"/>
      <c r="X884" s="107"/>
      <c r="Y884" s="107">
        <f t="shared" si="8"/>
        <v>903850962</v>
      </c>
      <c r="Z884" s="107">
        <f t="shared" si="9"/>
        <v>903850962</v>
      </c>
      <c r="AA884" s="107">
        <f t="shared" si="10"/>
        <v>903850962</v>
      </c>
    </row>
    <row r="885" spans="20:27" ht="13.5">
      <c r="T885" s="204"/>
      <c r="U885" s="217"/>
      <c r="V885" s="218" t="s">
        <v>348</v>
      </c>
      <c r="W885" s="107"/>
      <c r="X885" s="107"/>
      <c r="Y885" s="107">
        <f t="shared" si="8"/>
        <v>947696019</v>
      </c>
      <c r="Z885" s="107">
        <f t="shared" si="9"/>
        <v>947696019</v>
      </c>
      <c r="AA885" s="107">
        <f t="shared" si="10"/>
        <v>947696019</v>
      </c>
    </row>
    <row r="886" spans="20:27" ht="13.5">
      <c r="T886" s="204"/>
      <c r="U886" s="217"/>
      <c r="V886" s="218" t="s">
        <v>404</v>
      </c>
      <c r="W886" s="107"/>
      <c r="X886" s="107"/>
      <c r="Y886" s="107">
        <f t="shared" si="8"/>
        <v>1854146074</v>
      </c>
      <c r="Z886" s="107">
        <f t="shared" si="9"/>
        <v>1854146074</v>
      </c>
      <c r="AA886" s="107">
        <f t="shared" si="10"/>
        <v>1854146074</v>
      </c>
    </row>
    <row r="887" spans="20:27" ht="13.5">
      <c r="T887" s="204"/>
      <c r="U887" s="217"/>
      <c r="V887" s="218" t="s">
        <v>349</v>
      </c>
      <c r="W887" s="107"/>
      <c r="X887" s="107"/>
      <c r="Y887" s="107">
        <f t="shared" si="8"/>
        <v>416014962</v>
      </c>
      <c r="Z887" s="107">
        <f t="shared" si="9"/>
        <v>416014962</v>
      </c>
      <c r="AA887" s="107">
        <f t="shared" si="10"/>
        <v>416014962</v>
      </c>
    </row>
    <row r="888" spans="20:27" ht="13.5">
      <c r="T888" s="204"/>
      <c r="U888" s="217"/>
      <c r="V888" s="218" t="s">
        <v>357</v>
      </c>
      <c r="W888" s="107"/>
      <c r="X888" s="107"/>
      <c r="Y888" s="107">
        <f t="shared" si="8"/>
        <v>841759962</v>
      </c>
      <c r="Z888" s="107">
        <f t="shared" si="9"/>
        <v>841759962</v>
      </c>
      <c r="AA888" s="107">
        <f t="shared" si="10"/>
        <v>841759962</v>
      </c>
    </row>
    <row r="889" spans="20:27" ht="13.5">
      <c r="T889" s="204"/>
      <c r="U889" s="217"/>
      <c r="V889" s="218" t="s">
        <v>385</v>
      </c>
      <c r="W889" s="107"/>
      <c r="X889" s="107"/>
      <c r="Y889" s="107">
        <f t="shared" si="8"/>
        <v>601005462</v>
      </c>
      <c r="Z889" s="107">
        <f t="shared" si="9"/>
        <v>601005462</v>
      </c>
      <c r="AA889" s="107">
        <f t="shared" si="10"/>
        <v>601005462</v>
      </c>
    </row>
    <row r="890" spans="20:27" ht="13.5">
      <c r="T890" s="204"/>
      <c r="U890" s="217"/>
      <c r="V890" s="218" t="s">
        <v>358</v>
      </c>
      <c r="W890" s="107"/>
      <c r="X890" s="107"/>
      <c r="Y890" s="107">
        <f t="shared" si="8"/>
        <v>459569250</v>
      </c>
      <c r="Z890" s="107">
        <f t="shared" si="9"/>
        <v>459569250</v>
      </c>
      <c r="AA890" s="107">
        <f t="shared" si="10"/>
        <v>459569250</v>
      </c>
    </row>
    <row r="891" spans="20:27" ht="13.5">
      <c r="T891" s="204"/>
      <c r="U891" s="217"/>
      <c r="V891" s="218" t="s">
        <v>359</v>
      </c>
      <c r="W891" s="107"/>
      <c r="X891" s="107"/>
      <c r="Y891" s="107">
        <f t="shared" si="8"/>
        <v>1582064135</v>
      </c>
      <c r="Z891" s="107">
        <f t="shared" si="9"/>
        <v>1582064135</v>
      </c>
      <c r="AA891" s="107">
        <f t="shared" si="10"/>
        <v>1582064135</v>
      </c>
    </row>
    <row r="892" spans="20:27" ht="13.5">
      <c r="T892" s="204"/>
      <c r="U892" s="217"/>
      <c r="V892" s="218" t="s">
        <v>405</v>
      </c>
      <c r="W892" s="107"/>
      <c r="X892" s="107"/>
      <c r="Y892" s="107">
        <f t="shared" si="8"/>
        <v>2726430230</v>
      </c>
      <c r="Z892" s="107">
        <f t="shared" si="9"/>
        <v>2726430230</v>
      </c>
      <c r="AA892" s="107">
        <f t="shared" si="10"/>
        <v>2726430230</v>
      </c>
    </row>
    <row r="893" spans="20:27" ht="13.5">
      <c r="T893" s="204"/>
      <c r="U893" s="217"/>
      <c r="V893" s="218" t="s">
        <v>406</v>
      </c>
      <c r="W893" s="107"/>
      <c r="X893" s="107"/>
      <c r="Y893" s="107">
        <f t="shared" si="8"/>
        <v>766741154</v>
      </c>
      <c r="Z893" s="107">
        <f t="shared" si="9"/>
        <v>766741154</v>
      </c>
      <c r="AA893" s="107">
        <f t="shared" si="10"/>
        <v>766741154</v>
      </c>
    </row>
    <row r="894" spans="20:27" ht="13.5">
      <c r="T894" s="204"/>
      <c r="U894" s="217"/>
      <c r="V894" s="218" t="s">
        <v>407</v>
      </c>
      <c r="W894" s="107"/>
      <c r="X894" s="107"/>
      <c r="Y894" s="107">
        <f t="shared" si="8"/>
        <v>253220538</v>
      </c>
      <c r="Z894" s="107">
        <f t="shared" si="9"/>
        <v>253220538</v>
      </c>
      <c r="AA894" s="107">
        <f t="shared" si="10"/>
        <v>253220538</v>
      </c>
    </row>
    <row r="895" spans="20:27" ht="13.5">
      <c r="T895" s="204"/>
      <c r="U895" s="217"/>
      <c r="V895" s="218" t="s">
        <v>408</v>
      </c>
      <c r="W895" s="107"/>
      <c r="X895" s="107"/>
      <c r="Y895" s="107">
        <f t="shared" si="8"/>
        <v>268644981</v>
      </c>
      <c r="Z895" s="107">
        <f t="shared" si="9"/>
        <v>268644981</v>
      </c>
      <c r="AA895" s="107">
        <f t="shared" si="10"/>
        <v>268644981</v>
      </c>
    </row>
    <row r="896" spans="20:27" ht="13.5">
      <c r="T896" s="204"/>
      <c r="U896" s="217"/>
      <c r="V896" s="218" t="s">
        <v>350</v>
      </c>
      <c r="W896" s="107"/>
      <c r="X896" s="107"/>
      <c r="Y896" s="107">
        <f t="shared" si="8"/>
        <v>1029691731</v>
      </c>
      <c r="Z896" s="107">
        <f t="shared" si="9"/>
        <v>1029691731</v>
      </c>
      <c r="AA896" s="107">
        <f t="shared" si="10"/>
        <v>1029691731</v>
      </c>
    </row>
    <row r="897" spans="20:27" ht="13.5">
      <c r="T897" s="204"/>
      <c r="U897" s="217"/>
      <c r="V897" s="218" t="s">
        <v>342</v>
      </c>
      <c r="W897" s="107"/>
      <c r="X897" s="107"/>
      <c r="Y897" s="107">
        <f t="shared" si="8"/>
        <v>529817192</v>
      </c>
      <c r="Z897" s="107">
        <f t="shared" si="9"/>
        <v>529817192</v>
      </c>
      <c r="AA897" s="107">
        <f t="shared" si="10"/>
        <v>529817192</v>
      </c>
    </row>
    <row r="898" spans="20:27" ht="13.5">
      <c r="T898" s="204"/>
      <c r="U898" s="217"/>
      <c r="V898" s="218" t="s">
        <v>360</v>
      </c>
      <c r="W898" s="107"/>
      <c r="X898" s="107"/>
      <c r="Y898" s="107">
        <f t="shared" si="8"/>
        <v>993883846</v>
      </c>
      <c r="Z898" s="107">
        <f t="shared" si="9"/>
        <v>993883846</v>
      </c>
      <c r="AA898" s="107">
        <f t="shared" si="10"/>
        <v>993883846</v>
      </c>
    </row>
    <row r="899" spans="20:27" ht="13.5">
      <c r="T899" s="204"/>
      <c r="U899" s="217"/>
      <c r="V899" s="218" t="s">
        <v>361</v>
      </c>
      <c r="W899" s="107"/>
      <c r="X899" s="107"/>
      <c r="Y899" s="107">
        <f t="shared" si="8"/>
        <v>348930692</v>
      </c>
      <c r="Z899" s="107">
        <f t="shared" si="9"/>
        <v>348930692</v>
      </c>
      <c r="AA899" s="107">
        <f t="shared" si="10"/>
        <v>348930692</v>
      </c>
    </row>
    <row r="900" spans="20:27" ht="13.5">
      <c r="T900" s="204"/>
      <c r="U900" s="217"/>
      <c r="V900" s="218" t="s">
        <v>343</v>
      </c>
      <c r="W900" s="107"/>
      <c r="X900" s="107"/>
      <c r="Y900" s="107">
        <f t="shared" si="8"/>
        <v>210127846</v>
      </c>
      <c r="Z900" s="107">
        <f t="shared" si="9"/>
        <v>210127846</v>
      </c>
      <c r="AA900" s="107">
        <f t="shared" si="10"/>
        <v>210127846</v>
      </c>
    </row>
    <row r="901" spans="20:27" ht="13.5">
      <c r="T901" s="204"/>
      <c r="U901" s="217"/>
      <c r="V901" s="218" t="s">
        <v>362</v>
      </c>
      <c r="W901" s="107"/>
      <c r="X901" s="107"/>
      <c r="Y901" s="107">
        <f t="shared" si="8"/>
        <v>443101673</v>
      </c>
      <c r="Z901" s="107">
        <f t="shared" si="9"/>
        <v>443101673</v>
      </c>
      <c r="AA901" s="107">
        <f t="shared" si="10"/>
        <v>443101673</v>
      </c>
    </row>
    <row r="902" spans="20:27" ht="13.5">
      <c r="T902" s="204"/>
      <c r="U902" s="217"/>
      <c r="V902" s="218" t="s">
        <v>351</v>
      </c>
      <c r="W902" s="107"/>
      <c r="X902" s="107"/>
      <c r="Y902" s="107">
        <f t="shared" si="8"/>
        <v>651280154</v>
      </c>
      <c r="Z902" s="107">
        <f t="shared" si="9"/>
        <v>651280154</v>
      </c>
      <c r="AA902" s="107">
        <f t="shared" si="10"/>
        <v>651280154</v>
      </c>
    </row>
    <row r="903" spans="20:27" ht="13.5">
      <c r="T903" s="204"/>
      <c r="U903" s="217"/>
      <c r="V903" s="218" t="s">
        <v>352</v>
      </c>
      <c r="W903" s="107"/>
      <c r="X903" s="107"/>
      <c r="Y903" s="107">
        <f t="shared" si="8"/>
        <v>713525192</v>
      </c>
      <c r="Z903" s="107">
        <f t="shared" si="9"/>
        <v>713525192</v>
      </c>
      <c r="AA903" s="107">
        <f t="shared" si="10"/>
        <v>713525192</v>
      </c>
    </row>
    <row r="904" spans="20:27" ht="13.5">
      <c r="T904" s="204"/>
      <c r="U904" s="217"/>
      <c r="V904" s="218" t="s">
        <v>344</v>
      </c>
      <c r="W904" s="107"/>
      <c r="X904" s="107"/>
      <c r="Y904" s="107">
        <f t="shared" si="8"/>
        <v>547208135</v>
      </c>
      <c r="Z904" s="107">
        <f t="shared" si="9"/>
        <v>547208135</v>
      </c>
      <c r="AA904" s="107">
        <f t="shared" si="10"/>
        <v>547208135</v>
      </c>
    </row>
    <row r="905" spans="20:27" ht="13.5">
      <c r="T905" s="204"/>
      <c r="U905" s="217"/>
      <c r="V905" s="218" t="s">
        <v>353</v>
      </c>
      <c r="W905" s="107"/>
      <c r="X905" s="107"/>
      <c r="Y905" s="107">
        <f t="shared" si="8"/>
        <v>674434038</v>
      </c>
      <c r="Z905" s="107">
        <f t="shared" si="9"/>
        <v>674434038</v>
      </c>
      <c r="AA905" s="107">
        <f t="shared" si="10"/>
        <v>674434038</v>
      </c>
    </row>
    <row r="906" spans="20:27" ht="13.5">
      <c r="T906" s="204"/>
      <c r="U906" s="217"/>
      <c r="V906" s="218" t="s">
        <v>363</v>
      </c>
      <c r="W906" s="107"/>
      <c r="X906" s="107"/>
      <c r="Y906" s="107">
        <f t="shared" si="8"/>
        <v>204963577</v>
      </c>
      <c r="Z906" s="107">
        <f t="shared" si="9"/>
        <v>204963577</v>
      </c>
      <c r="AA906" s="107">
        <f t="shared" si="10"/>
        <v>204963577</v>
      </c>
    </row>
    <row r="907" spans="20:27" ht="13.5">
      <c r="T907" s="204"/>
      <c r="U907" s="217"/>
      <c r="V907" s="218" t="s">
        <v>386</v>
      </c>
      <c r="W907" s="107"/>
      <c r="X907" s="107"/>
      <c r="Y907" s="107">
        <f t="shared" si="8"/>
        <v>1409283173</v>
      </c>
      <c r="Z907" s="107">
        <f t="shared" si="9"/>
        <v>1409283173</v>
      </c>
      <c r="AA907" s="107">
        <f t="shared" si="10"/>
        <v>1409283173</v>
      </c>
    </row>
    <row r="908" spans="20:27" ht="13.5">
      <c r="T908" s="204"/>
      <c r="U908" s="217"/>
      <c r="V908" s="218" t="s">
        <v>345</v>
      </c>
      <c r="W908" s="107"/>
      <c r="X908" s="107"/>
      <c r="Y908" s="107">
        <f t="shared" si="8"/>
        <v>466170058</v>
      </c>
      <c r="Z908" s="107">
        <f t="shared" si="9"/>
        <v>466170058</v>
      </c>
      <c r="AA908" s="107">
        <f t="shared" si="10"/>
        <v>466170058</v>
      </c>
    </row>
    <row r="909" spans="20:27" ht="13.5">
      <c r="T909" s="204"/>
      <c r="U909" s="217"/>
      <c r="V909" s="218" t="s">
        <v>409</v>
      </c>
      <c r="W909" s="107"/>
      <c r="X909" s="107"/>
      <c r="Y909" s="107">
        <f t="shared" si="8"/>
        <v>325811077</v>
      </c>
      <c r="Z909" s="107">
        <f t="shared" si="9"/>
        <v>325811077</v>
      </c>
      <c r="AA909" s="107">
        <f t="shared" si="10"/>
        <v>325811077</v>
      </c>
    </row>
    <row r="910" spans="20:27" ht="13.5">
      <c r="T910" s="204"/>
      <c r="U910" s="209" t="s">
        <v>44</v>
      </c>
      <c r="V910" s="209"/>
      <c r="W910" s="107"/>
      <c r="X910" s="107"/>
      <c r="Y910" s="107"/>
      <c r="Z910" s="107"/>
      <c r="AA910" s="107"/>
    </row>
    <row r="911" spans="20:27" ht="13.5">
      <c r="T911" s="204"/>
      <c r="U911" s="205">
        <v>24</v>
      </c>
      <c r="V911" s="20" t="s">
        <v>45</v>
      </c>
      <c r="W911" s="107">
        <v>183542629500</v>
      </c>
      <c r="X911" s="107">
        <v>1500000000</v>
      </c>
      <c r="Y911" s="107">
        <v>0</v>
      </c>
      <c r="Z911" s="107">
        <f>+Y911-X911</f>
        <v>-1500000000</v>
      </c>
      <c r="AA911" s="107">
        <f>SUM(W911,Z911)</f>
        <v>182042629500</v>
      </c>
    </row>
    <row r="912" spans="20:27" ht="27">
      <c r="T912" s="204"/>
      <c r="U912" s="205">
        <v>28</v>
      </c>
      <c r="V912" s="208" t="s">
        <v>46</v>
      </c>
      <c r="W912" s="107">
        <v>282934809976</v>
      </c>
      <c r="X912" s="107">
        <v>0</v>
      </c>
      <c r="Y912" s="107">
        <v>7983100000</v>
      </c>
      <c r="Z912" s="107">
        <f>+Y912-X912</f>
        <v>7983100000</v>
      </c>
      <c r="AA912" s="107">
        <f>SUM(W912,Z912)</f>
        <v>290917909976</v>
      </c>
    </row>
    <row r="913" spans="20:27" ht="40.5">
      <c r="T913" s="204"/>
      <c r="U913" s="205">
        <v>29</v>
      </c>
      <c r="V913" s="208" t="s">
        <v>47</v>
      </c>
      <c r="W913" s="107">
        <v>0</v>
      </c>
      <c r="X913" s="107">
        <v>0</v>
      </c>
      <c r="Y913" s="107">
        <v>0</v>
      </c>
      <c r="Z913" s="107">
        <f>+Y913-X913</f>
        <v>0</v>
      </c>
      <c r="AA913" s="107">
        <f>SUM(W913,Z913)</f>
        <v>0</v>
      </c>
    </row>
    <row r="914" spans="20:27" ht="27">
      <c r="T914" s="204"/>
      <c r="U914" s="205">
        <v>30</v>
      </c>
      <c r="V914" s="208" t="s">
        <v>48</v>
      </c>
      <c r="W914" s="107">
        <v>15500000000</v>
      </c>
      <c r="X914" s="107">
        <v>1623200000</v>
      </c>
      <c r="Y914" s="107">
        <v>0</v>
      </c>
      <c r="Z914" s="107">
        <f>+Y914-X914</f>
        <v>-1623200000</v>
      </c>
      <c r="AA914" s="107">
        <f>SUM(W914,Z914)</f>
        <v>13876800000</v>
      </c>
    </row>
    <row r="915" spans="20:27" ht="40.5">
      <c r="T915" s="204"/>
      <c r="U915" s="205">
        <v>34</v>
      </c>
      <c r="V915" s="208" t="s">
        <v>49</v>
      </c>
      <c r="W915" s="107">
        <f>SUM(W916:W917)</f>
        <v>36972781800</v>
      </c>
      <c r="X915" s="107">
        <f>SUM(X916:X917)</f>
        <v>0</v>
      </c>
      <c r="Y915" s="107">
        <f>SUM(Y916:Y917)</f>
        <v>0</v>
      </c>
      <c r="Z915" s="107">
        <f>SUM(Z916:Z917)</f>
        <v>0</v>
      </c>
      <c r="AA915" s="107">
        <f>SUM(AA916:AA917)</f>
        <v>36972781800</v>
      </c>
    </row>
    <row r="916" spans="20:27" ht="40.5">
      <c r="T916" s="204"/>
      <c r="U916" s="205"/>
      <c r="V916" s="207" t="s">
        <v>608</v>
      </c>
      <c r="W916" s="107">
        <v>3515981800</v>
      </c>
      <c r="X916" s="107">
        <v>0</v>
      </c>
      <c r="Y916" s="107">
        <v>0</v>
      </c>
      <c r="Z916" s="107">
        <f>+Y916-X916</f>
        <v>0</v>
      </c>
      <c r="AA916" s="107">
        <f>SUM(W916,Z916)</f>
        <v>3515981800</v>
      </c>
    </row>
    <row r="917" spans="20:27" ht="40.5">
      <c r="T917" s="204"/>
      <c r="U917" s="205"/>
      <c r="V917" s="207" t="s">
        <v>609</v>
      </c>
      <c r="W917" s="107">
        <v>33456800000</v>
      </c>
      <c r="X917" s="107">
        <v>0</v>
      </c>
      <c r="Y917" s="107">
        <v>0</v>
      </c>
      <c r="Z917" s="107">
        <f>+Y917-X917</f>
        <v>0</v>
      </c>
      <c r="AA917" s="107">
        <f>SUM(W917,Z917)</f>
        <v>33456800000</v>
      </c>
    </row>
    <row r="918" spans="20:27" ht="13.5">
      <c r="T918" s="261" t="s">
        <v>50</v>
      </c>
      <c r="U918" s="262"/>
      <c r="V918" s="262"/>
      <c r="W918" s="106">
        <f>SUM(W920:W924,W926)</f>
        <v>605277288286</v>
      </c>
      <c r="X918" s="106">
        <f>SUM(X920:X924,X926)</f>
        <v>1374600000</v>
      </c>
      <c r="Y918" s="106">
        <f>SUM(Y920:Y924,Y926)</f>
        <v>7159700000</v>
      </c>
      <c r="Z918" s="106">
        <f>SUM(Z920:Z924,Z926)</f>
        <v>5785100000</v>
      </c>
      <c r="AA918" s="106">
        <f>SUM(AA920:AA924,AA926)</f>
        <v>611062388286</v>
      </c>
    </row>
    <row r="919" spans="20:27" ht="13.5">
      <c r="T919" s="204"/>
      <c r="U919" s="209" t="s">
        <v>2</v>
      </c>
      <c r="V919" s="209"/>
      <c r="W919" s="107"/>
      <c r="X919" s="107"/>
      <c r="Y919" s="107"/>
      <c r="Z919" s="107"/>
      <c r="AA919" s="107"/>
    </row>
    <row r="920" spans="20:27" ht="40.5">
      <c r="T920" s="204"/>
      <c r="U920" s="219" t="s">
        <v>51</v>
      </c>
      <c r="V920" s="208" t="s">
        <v>52</v>
      </c>
      <c r="W920" s="107">
        <v>73395400000</v>
      </c>
      <c r="X920" s="107">
        <v>143000000</v>
      </c>
      <c r="Y920" s="107">
        <v>876400000</v>
      </c>
      <c r="Z920" s="107">
        <f>+Y920-X920</f>
        <v>733400000</v>
      </c>
      <c r="AA920" s="107">
        <f>SUM(W920,Z920)</f>
        <v>74128800000</v>
      </c>
    </row>
    <row r="921" spans="20:27" ht="27">
      <c r="T921" s="204"/>
      <c r="U921" s="219" t="s">
        <v>53</v>
      </c>
      <c r="V921" s="208" t="s">
        <v>54</v>
      </c>
      <c r="W921" s="107">
        <v>209820400000</v>
      </c>
      <c r="X921" s="107">
        <v>625800000</v>
      </c>
      <c r="Y921" s="107">
        <v>0</v>
      </c>
      <c r="Z921" s="107">
        <f>+Y921-X921</f>
        <v>-625800000</v>
      </c>
      <c r="AA921" s="107">
        <f>SUM(W921,Z921)</f>
        <v>209194600000</v>
      </c>
    </row>
    <row r="922" spans="20:27" ht="13.5">
      <c r="T922" s="204"/>
      <c r="U922" s="219" t="s">
        <v>55</v>
      </c>
      <c r="V922" s="208" t="s">
        <v>56</v>
      </c>
      <c r="W922" s="107">
        <v>147515200000</v>
      </c>
      <c r="X922" s="107">
        <v>178600000</v>
      </c>
      <c r="Y922" s="107">
        <v>6283300000</v>
      </c>
      <c r="Z922" s="107">
        <f>+Y922-X922</f>
        <v>6104700000</v>
      </c>
      <c r="AA922" s="107">
        <f>SUM(W922,Z922)</f>
        <v>153619900000</v>
      </c>
    </row>
    <row r="923" spans="20:27" ht="13.5">
      <c r="T923" s="204"/>
      <c r="U923" s="219" t="s">
        <v>57</v>
      </c>
      <c r="V923" s="208" t="s">
        <v>58</v>
      </c>
      <c r="W923" s="107">
        <v>26209900000</v>
      </c>
      <c r="X923" s="107">
        <v>63700000</v>
      </c>
      <c r="Y923" s="107">
        <v>0</v>
      </c>
      <c r="Z923" s="107">
        <f>+Y923-X923</f>
        <v>-63700000</v>
      </c>
      <c r="AA923" s="107">
        <f>SUM(W923,Z923)</f>
        <v>26146200000</v>
      </c>
    </row>
    <row r="924" spans="20:27" ht="27">
      <c r="T924" s="204"/>
      <c r="U924" s="219" t="s">
        <v>59</v>
      </c>
      <c r="V924" s="208" t="s">
        <v>60</v>
      </c>
      <c r="W924" s="107">
        <v>105585639933</v>
      </c>
      <c r="X924" s="107">
        <v>363500000</v>
      </c>
      <c r="Y924" s="107">
        <v>0</v>
      </c>
      <c r="Z924" s="107">
        <f>+Y924-X924</f>
        <v>-363500000</v>
      </c>
      <c r="AA924" s="107">
        <f>SUM(W924,Z924)</f>
        <v>105222139933</v>
      </c>
    </row>
    <row r="925" spans="20:27" ht="13.5">
      <c r="T925" s="204"/>
      <c r="U925" s="209" t="s">
        <v>44</v>
      </c>
      <c r="V925" s="209"/>
      <c r="W925" s="107"/>
      <c r="X925" s="107"/>
      <c r="Y925" s="107"/>
      <c r="Z925" s="107"/>
      <c r="AA925" s="107"/>
    </row>
    <row r="926" spans="20:27" ht="13.5">
      <c r="T926" s="220"/>
      <c r="U926" s="259" t="s">
        <v>61</v>
      </c>
      <c r="V926" s="260"/>
      <c r="W926" s="107">
        <f>SUM(W927:W928)</f>
        <v>42750748353</v>
      </c>
      <c r="X926" s="107">
        <f>SUM(X927:X928)</f>
        <v>0</v>
      </c>
      <c r="Y926" s="107">
        <f>SUM(Y927:Y928)</f>
        <v>0</v>
      </c>
      <c r="Z926" s="107">
        <f>SUM(Z927:Z928)</f>
        <v>0</v>
      </c>
      <c r="AA926" s="107">
        <f>SUM(AA927:AA928)</f>
        <v>42750748353</v>
      </c>
    </row>
    <row r="927" spans="20:27" ht="13.5">
      <c r="T927" s="204"/>
      <c r="U927" s="219" t="s">
        <v>55</v>
      </c>
      <c r="V927" s="208" t="s">
        <v>56</v>
      </c>
      <c r="W927" s="107">
        <v>8997377392</v>
      </c>
      <c r="X927" s="107">
        <v>0</v>
      </c>
      <c r="Y927" s="107">
        <v>0</v>
      </c>
      <c r="Z927" s="107">
        <f>+Y927-X927</f>
        <v>0</v>
      </c>
      <c r="AA927" s="107">
        <f>SUM(W927,Z927)</f>
        <v>8997377392</v>
      </c>
    </row>
    <row r="928" spans="20:27" ht="27">
      <c r="T928" s="204"/>
      <c r="U928" s="219" t="s">
        <v>59</v>
      </c>
      <c r="V928" s="208" t="s">
        <v>60</v>
      </c>
      <c r="W928" s="107">
        <v>33753370961</v>
      </c>
      <c r="X928" s="107">
        <v>0</v>
      </c>
      <c r="Y928" s="107">
        <v>0</v>
      </c>
      <c r="Z928" s="107">
        <f>+Y928-X928</f>
        <v>0</v>
      </c>
      <c r="AA928" s="107">
        <f>SUM(W928,Z928)</f>
        <v>33753370961</v>
      </c>
    </row>
    <row r="929" spans="20:27" ht="75.75" customHeight="1">
      <c r="T929" s="261" t="s">
        <v>610</v>
      </c>
      <c r="U929" s="262"/>
      <c r="V929" s="262"/>
      <c r="W929" s="106">
        <v>199626885755</v>
      </c>
      <c r="X929" s="106">
        <v>0</v>
      </c>
      <c r="Y929" s="106">
        <v>876400000</v>
      </c>
      <c r="Z929" s="106">
        <f>+Y929-X929</f>
        <v>876400000</v>
      </c>
      <c r="AA929" s="106">
        <f>SUM(W929,Z929)</f>
        <v>200503285755</v>
      </c>
    </row>
    <row r="930" spans="20:29" ht="13.5">
      <c r="T930" s="202" t="s">
        <v>63</v>
      </c>
      <c r="U930" s="203"/>
      <c r="V930" s="203"/>
      <c r="W930" s="106">
        <f>SUM(W795,W807,W833,W918)-W929</f>
        <v>1881200400000</v>
      </c>
      <c r="X930" s="106">
        <f>SUM(X795,X807,X833,X918)-X929</f>
        <v>13173100000</v>
      </c>
      <c r="Y930" s="106">
        <f>SUM(Y795,Y807,Y833,Y918)-Y929</f>
        <v>105472700000</v>
      </c>
      <c r="Z930" s="106">
        <f>SUM(Z795,Z807,Z833,Z918)-Z929</f>
        <v>92299600000</v>
      </c>
      <c r="AA930" s="106">
        <f>SUM(AA795,AA807,AA833,AA918)-AA929</f>
        <v>1973500000000</v>
      </c>
      <c r="AC930" s="221"/>
    </row>
  </sheetData>
  <mergeCells count="372">
    <mergeCell ref="T675:AA675"/>
    <mergeCell ref="T678:AA678"/>
    <mergeCell ref="T684:AA684"/>
    <mergeCell ref="V733:AA733"/>
    <mergeCell ref="T787:Z787"/>
    <mergeCell ref="T788:Z788"/>
    <mergeCell ref="T778:AA778"/>
    <mergeCell ref="T780:AA780"/>
    <mergeCell ref="T789:Z789"/>
    <mergeCell ref="T790:Z790"/>
    <mergeCell ref="T746:AA746"/>
    <mergeCell ref="T765:AA765"/>
    <mergeCell ref="T767:AA767"/>
    <mergeCell ref="T785:AA785"/>
    <mergeCell ref="T772:AA772"/>
    <mergeCell ref="T773:AA773"/>
    <mergeCell ref="T774:AA774"/>
    <mergeCell ref="T776:AA776"/>
    <mergeCell ref="T654:AA654"/>
    <mergeCell ref="V659:AA659"/>
    <mergeCell ref="T670:AA670"/>
    <mergeCell ref="T671:AA671"/>
    <mergeCell ref="T648:AA648"/>
    <mergeCell ref="T649:AA649"/>
    <mergeCell ref="T650:AA650"/>
    <mergeCell ref="T652:AA652"/>
    <mergeCell ref="T644:V644"/>
    <mergeCell ref="W644:X644"/>
    <mergeCell ref="T645:AA645"/>
    <mergeCell ref="T647:AA647"/>
    <mergeCell ref="T638:V638"/>
    <mergeCell ref="T640:AA640"/>
    <mergeCell ref="T641:V641"/>
    <mergeCell ref="W641:X641"/>
    <mergeCell ref="Y638:Z638"/>
    <mergeCell ref="W638:X638"/>
    <mergeCell ref="Y641:Z641"/>
    <mergeCell ref="T636:V636"/>
    <mergeCell ref="T637:V637"/>
    <mergeCell ref="Y636:Z636"/>
    <mergeCell ref="Y637:Z637"/>
    <mergeCell ref="W636:X636"/>
    <mergeCell ref="W637:X637"/>
    <mergeCell ref="T632:V632"/>
    <mergeCell ref="T634:AA634"/>
    <mergeCell ref="T635:V635"/>
    <mergeCell ref="Y632:Z632"/>
    <mergeCell ref="W632:X632"/>
    <mergeCell ref="Y635:Z635"/>
    <mergeCell ref="W635:X635"/>
    <mergeCell ref="T630:V630"/>
    <mergeCell ref="T631:V631"/>
    <mergeCell ref="Y630:Z630"/>
    <mergeCell ref="Y631:Z631"/>
    <mergeCell ref="W630:X630"/>
    <mergeCell ref="W631:X631"/>
    <mergeCell ref="T626:V626"/>
    <mergeCell ref="T628:AA628"/>
    <mergeCell ref="T629:V629"/>
    <mergeCell ref="Y626:Z626"/>
    <mergeCell ref="W626:X626"/>
    <mergeCell ref="Y629:Z629"/>
    <mergeCell ref="W629:X629"/>
    <mergeCell ref="T624:V624"/>
    <mergeCell ref="T625:V625"/>
    <mergeCell ref="Y624:Z624"/>
    <mergeCell ref="Y625:Z625"/>
    <mergeCell ref="W624:X624"/>
    <mergeCell ref="W625:X625"/>
    <mergeCell ref="T620:V620"/>
    <mergeCell ref="T622:AA622"/>
    <mergeCell ref="T623:V623"/>
    <mergeCell ref="Y620:Z620"/>
    <mergeCell ref="W620:X620"/>
    <mergeCell ref="Y623:Z623"/>
    <mergeCell ref="W623:X623"/>
    <mergeCell ref="T618:V618"/>
    <mergeCell ref="T619:V619"/>
    <mergeCell ref="Y618:Z618"/>
    <mergeCell ref="Y619:Z619"/>
    <mergeCell ref="W618:X618"/>
    <mergeCell ref="W619:X619"/>
    <mergeCell ref="T614:V614"/>
    <mergeCell ref="T616:AA616"/>
    <mergeCell ref="T617:V617"/>
    <mergeCell ref="Y614:Z614"/>
    <mergeCell ref="W614:X614"/>
    <mergeCell ref="Y617:Z617"/>
    <mergeCell ref="W617:X617"/>
    <mergeCell ref="T612:V612"/>
    <mergeCell ref="T613:V613"/>
    <mergeCell ref="Y612:Z612"/>
    <mergeCell ref="Y613:Z613"/>
    <mergeCell ref="W612:X612"/>
    <mergeCell ref="W613:X613"/>
    <mergeCell ref="T606:U606"/>
    <mergeCell ref="T608:AA608"/>
    <mergeCell ref="T610:AA610"/>
    <mergeCell ref="T611:V611"/>
    <mergeCell ref="Y611:Z611"/>
    <mergeCell ref="W611:X611"/>
    <mergeCell ref="X606:Y606"/>
    <mergeCell ref="T602:U602"/>
    <mergeCell ref="T603:U603"/>
    <mergeCell ref="T604:U604"/>
    <mergeCell ref="T605:U605"/>
    <mergeCell ref="T598:U598"/>
    <mergeCell ref="T599:U599"/>
    <mergeCell ref="T600:U600"/>
    <mergeCell ref="T601:U601"/>
    <mergeCell ref="T594:U594"/>
    <mergeCell ref="T595:U595"/>
    <mergeCell ref="T596:U596"/>
    <mergeCell ref="T597:U597"/>
    <mergeCell ref="T591:U591"/>
    <mergeCell ref="T592:AA592"/>
    <mergeCell ref="T593:V593"/>
    <mergeCell ref="X591:Y591"/>
    <mergeCell ref="V591:W591"/>
    <mergeCell ref="X593:Y593"/>
    <mergeCell ref="T589:U589"/>
    <mergeCell ref="T590:U590"/>
    <mergeCell ref="X589:Y589"/>
    <mergeCell ref="X590:Y590"/>
    <mergeCell ref="V589:W589"/>
    <mergeCell ref="V590:W590"/>
    <mergeCell ref="T588:U588"/>
    <mergeCell ref="X587:Y587"/>
    <mergeCell ref="X588:Y588"/>
    <mergeCell ref="V587:W587"/>
    <mergeCell ref="V588:W588"/>
    <mergeCell ref="X586:Y586"/>
    <mergeCell ref="V585:W585"/>
    <mergeCell ref="V586:W586"/>
    <mergeCell ref="T587:U587"/>
    <mergeCell ref="X594:Y594"/>
    <mergeCell ref="T583:U583"/>
    <mergeCell ref="T584:U584"/>
    <mergeCell ref="X583:Y583"/>
    <mergeCell ref="X584:Y584"/>
    <mergeCell ref="V583:W583"/>
    <mergeCell ref="V584:W584"/>
    <mergeCell ref="T585:U585"/>
    <mergeCell ref="T586:U586"/>
    <mergeCell ref="X585:Y585"/>
    <mergeCell ref="X581:Y581"/>
    <mergeCell ref="X582:Y582"/>
    <mergeCell ref="T581:U581"/>
    <mergeCell ref="T582:U582"/>
    <mergeCell ref="V581:W581"/>
    <mergeCell ref="V582:W582"/>
    <mergeCell ref="T579:U579"/>
    <mergeCell ref="T580:U580"/>
    <mergeCell ref="X579:Y579"/>
    <mergeCell ref="X580:Y580"/>
    <mergeCell ref="V579:W579"/>
    <mergeCell ref="V580:W580"/>
    <mergeCell ref="T573:AA573"/>
    <mergeCell ref="T575:AA575"/>
    <mergeCell ref="T577:AA577"/>
    <mergeCell ref="Z578:AA578"/>
    <mergeCell ref="T578:W578"/>
    <mergeCell ref="X578:Y578"/>
    <mergeCell ref="Z571:AA571"/>
    <mergeCell ref="T572:U572"/>
    <mergeCell ref="V572:X572"/>
    <mergeCell ref="Z572:AA572"/>
    <mergeCell ref="T569:U569"/>
    <mergeCell ref="T570:U570"/>
    <mergeCell ref="T571:U571"/>
    <mergeCell ref="V571:X571"/>
    <mergeCell ref="T565:U565"/>
    <mergeCell ref="T566:U566"/>
    <mergeCell ref="T567:U567"/>
    <mergeCell ref="T568:U568"/>
    <mergeCell ref="T561:U561"/>
    <mergeCell ref="T562:U562"/>
    <mergeCell ref="T563:U563"/>
    <mergeCell ref="T564:U564"/>
    <mergeCell ref="U555:V555"/>
    <mergeCell ref="U556:V556"/>
    <mergeCell ref="T558:AA558"/>
    <mergeCell ref="T560:U560"/>
    <mergeCell ref="Z560:AA560"/>
    <mergeCell ref="X560:Y560"/>
    <mergeCell ref="V560:W560"/>
    <mergeCell ref="U554:V554"/>
    <mergeCell ref="U551:W551"/>
    <mergeCell ref="U552:W552"/>
    <mergeCell ref="U553:W553"/>
    <mergeCell ref="U544:V544"/>
    <mergeCell ref="U545:W545"/>
    <mergeCell ref="U549:V549"/>
    <mergeCell ref="U550:V550"/>
    <mergeCell ref="U548:W548"/>
    <mergeCell ref="U547:W547"/>
    <mergeCell ref="U540:V540"/>
    <mergeCell ref="U541:V541"/>
    <mergeCell ref="U542:V542"/>
    <mergeCell ref="U543:V543"/>
    <mergeCell ref="U536:V536"/>
    <mergeCell ref="U537:V537"/>
    <mergeCell ref="U538:V538"/>
    <mergeCell ref="U539:V539"/>
    <mergeCell ref="U533:V533"/>
    <mergeCell ref="U534:V534"/>
    <mergeCell ref="U535:V535"/>
    <mergeCell ref="U532:W532"/>
    <mergeCell ref="U528:V528"/>
    <mergeCell ref="U529:V529"/>
    <mergeCell ref="U530:V530"/>
    <mergeCell ref="U531:V531"/>
    <mergeCell ref="T523:AA523"/>
    <mergeCell ref="T525:V525"/>
    <mergeCell ref="T526:V526"/>
    <mergeCell ref="U527:V527"/>
    <mergeCell ref="T518:Z518"/>
    <mergeCell ref="T519:Z519"/>
    <mergeCell ref="T520:Z520"/>
    <mergeCell ref="T521:Z521"/>
    <mergeCell ref="T514:Z514"/>
    <mergeCell ref="T515:Z515"/>
    <mergeCell ref="T516:Z516"/>
    <mergeCell ref="T517:Z517"/>
    <mergeCell ref="T510:Z510"/>
    <mergeCell ref="T511:Z511"/>
    <mergeCell ref="T512:Z512"/>
    <mergeCell ref="T513:Z513"/>
    <mergeCell ref="T506:Z506"/>
    <mergeCell ref="T507:Z507"/>
    <mergeCell ref="T508:Z508"/>
    <mergeCell ref="T509:Z509"/>
    <mergeCell ref="T502:Z502"/>
    <mergeCell ref="T503:Z503"/>
    <mergeCell ref="T504:Z504"/>
    <mergeCell ref="T505:Z505"/>
    <mergeCell ref="T498:Z498"/>
    <mergeCell ref="T499:Z499"/>
    <mergeCell ref="T500:Z500"/>
    <mergeCell ref="T501:Z501"/>
    <mergeCell ref="T496:Z496"/>
    <mergeCell ref="T497:Z497"/>
    <mergeCell ref="T494:Z494"/>
    <mergeCell ref="T495:Z495"/>
    <mergeCell ref="T490:Z490"/>
    <mergeCell ref="T491:Z491"/>
    <mergeCell ref="T492:Z492"/>
    <mergeCell ref="T493:Z493"/>
    <mergeCell ref="T484:Z484"/>
    <mergeCell ref="T485:Z485"/>
    <mergeCell ref="T487:AA487"/>
    <mergeCell ref="T489:Z489"/>
    <mergeCell ref="T480:Z480"/>
    <mergeCell ref="T481:Z481"/>
    <mergeCell ref="T482:Z482"/>
    <mergeCell ref="T483:Z483"/>
    <mergeCell ref="T476:Z476"/>
    <mergeCell ref="T477:Z477"/>
    <mergeCell ref="T478:Z478"/>
    <mergeCell ref="T479:Z479"/>
    <mergeCell ref="T472:Z472"/>
    <mergeCell ref="T473:Z473"/>
    <mergeCell ref="T474:Z474"/>
    <mergeCell ref="T475:Z475"/>
    <mergeCell ref="T465:AA465"/>
    <mergeCell ref="T467:Z467"/>
    <mergeCell ref="T468:Z468"/>
    <mergeCell ref="T470:AA470"/>
    <mergeCell ref="T448:Z448"/>
    <mergeCell ref="T449:Z449"/>
    <mergeCell ref="T453:Z453"/>
    <mergeCell ref="T463:Z463"/>
    <mergeCell ref="T451:Z451"/>
    <mergeCell ref="T454:Z454"/>
    <mergeCell ref="T455:Z455"/>
    <mergeCell ref="T456:Z456"/>
    <mergeCell ref="T458:Z458"/>
    <mergeCell ref="T452:Z452"/>
    <mergeCell ref="T444:Z444"/>
    <mergeCell ref="T445:Z445"/>
    <mergeCell ref="T446:Z446"/>
    <mergeCell ref="T447:Z447"/>
    <mergeCell ref="T440:Z440"/>
    <mergeCell ref="T441:Z441"/>
    <mergeCell ref="T442:Z442"/>
    <mergeCell ref="T443:Z443"/>
    <mergeCell ref="T434:Z434"/>
    <mergeCell ref="T435:Z435"/>
    <mergeCell ref="T436:Z436"/>
    <mergeCell ref="T438:AA438"/>
    <mergeCell ref="T430:Z430"/>
    <mergeCell ref="T431:Z431"/>
    <mergeCell ref="T432:Z432"/>
    <mergeCell ref="T433:Z433"/>
    <mergeCell ref="T421:Z421"/>
    <mergeCell ref="T424:AA424"/>
    <mergeCell ref="T426:Z426"/>
    <mergeCell ref="T428:AA428"/>
    <mergeCell ref="T419:AA419"/>
    <mergeCell ref="T69:AA69"/>
    <mergeCell ref="T71:Z71"/>
    <mergeCell ref="V60:Z60"/>
    <mergeCell ref="V63:Z63"/>
    <mergeCell ref="T66:Z66"/>
    <mergeCell ref="T67:X67"/>
    <mergeCell ref="T73:AA73"/>
    <mergeCell ref="T75:X75"/>
    <mergeCell ref="V44:X44"/>
    <mergeCell ref="V45:X45"/>
    <mergeCell ref="V50:X50"/>
    <mergeCell ref="V567:W567"/>
    <mergeCell ref="T450:Z450"/>
    <mergeCell ref="V51:X51"/>
    <mergeCell ref="T55:Z55"/>
    <mergeCell ref="V57:Z57"/>
    <mergeCell ref="V58:Z58"/>
    <mergeCell ref="V59:Z59"/>
    <mergeCell ref="V39:X39"/>
    <mergeCell ref="V40:X40"/>
    <mergeCell ref="V41:X41"/>
    <mergeCell ref="T42:Z42"/>
    <mergeCell ref="V35:X35"/>
    <mergeCell ref="V36:X36"/>
    <mergeCell ref="V37:X37"/>
    <mergeCell ref="V38:X38"/>
    <mergeCell ref="V31:X31"/>
    <mergeCell ref="V32:X32"/>
    <mergeCell ref="V33:X33"/>
    <mergeCell ref="V34:X34"/>
    <mergeCell ref="V27:X27"/>
    <mergeCell ref="V28:X28"/>
    <mergeCell ref="V29:X29"/>
    <mergeCell ref="V30:X30"/>
    <mergeCell ref="V23:Z23"/>
    <mergeCell ref="V24:X24"/>
    <mergeCell ref="V25:X25"/>
    <mergeCell ref="V26:X26"/>
    <mergeCell ref="V19:X19"/>
    <mergeCell ref="V20:X20"/>
    <mergeCell ref="V21:X21"/>
    <mergeCell ref="V22:X22"/>
    <mergeCell ref="T2:AA2"/>
    <mergeCell ref="T4:Z4"/>
    <mergeCell ref="T16:Z16"/>
    <mergeCell ref="V18:X18"/>
    <mergeCell ref="X600:Y600"/>
    <mergeCell ref="X601:Y601"/>
    <mergeCell ref="X602:Y602"/>
    <mergeCell ref="X595:Y595"/>
    <mergeCell ref="X596:Y596"/>
    <mergeCell ref="X597:Y597"/>
    <mergeCell ref="X598:Y598"/>
    <mergeCell ref="U926:V926"/>
    <mergeCell ref="T929:V929"/>
    <mergeCell ref="Y642:Z642"/>
    <mergeCell ref="Y643:Z643"/>
    <mergeCell ref="Y644:Z644"/>
    <mergeCell ref="T918:V918"/>
    <mergeCell ref="T642:V642"/>
    <mergeCell ref="W642:X642"/>
    <mergeCell ref="T643:V643"/>
    <mergeCell ref="W643:X643"/>
    <mergeCell ref="T457:Z457"/>
    <mergeCell ref="T782:AA782"/>
    <mergeCell ref="T459:Z459"/>
    <mergeCell ref="T460:Z460"/>
    <mergeCell ref="T461:Z461"/>
    <mergeCell ref="T462:Z462"/>
    <mergeCell ref="X603:Y603"/>
    <mergeCell ref="X604:Y604"/>
    <mergeCell ref="X605:Y605"/>
    <mergeCell ref="X599:Y599"/>
  </mergeCells>
  <printOptions/>
  <pageMargins left="0.7874015748031497" right="0.5905511811023623" top="0.7874015748031497" bottom="0.7874015748031497" header="0" footer="0.5905511811023623"/>
  <pageSetup fitToHeight="18" horizontalDpi="600" verticalDpi="600" orientation="portrait" scale="89" r:id="rId1"/>
  <rowBreaks count="2" manualBreakCount="2">
    <brk id="54" max="255" man="1"/>
    <brk id="4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ismael_gil</dc:creator>
  <cp:keywords/>
  <dc:description/>
  <cp:lastModifiedBy>VAIO</cp:lastModifiedBy>
  <cp:lastPrinted>2005-11-14T18:45:22Z</cp:lastPrinted>
  <dcterms:created xsi:type="dcterms:W3CDTF">2005-11-14T13:30:17Z</dcterms:created>
  <dcterms:modified xsi:type="dcterms:W3CDTF">2005-11-14T18:48:35Z</dcterms:modified>
  <cp:category/>
  <cp:version/>
  <cp:contentType/>
  <cp:contentStatus/>
</cp:coreProperties>
</file>